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497A439D-1548-4B42-BF43-DF3D9EDB9C67}" xr6:coauthVersionLast="45" xr6:coauthVersionMax="45" xr10:uidLastSave="{00000000-0000-0000-0000-000000000000}"/>
  <bookViews>
    <workbookView xWindow="-120" yWindow="-120" windowWidth="20730" windowHeight="11160" tabRatio="854" firstSheet="8" activeTab="16" xr2:uid="{00000000-000D-0000-FFFF-FFFF00000000}"/>
  </bookViews>
  <sheets>
    <sheet name="Profissionais e Salários" sheetId="47" r:id="rId1"/>
    <sheet name="Coordenador" sheetId="27" r:id="rId2"/>
    <sheet name="Eng. Sênior" sheetId="37" state="hidden" r:id="rId3"/>
    <sheet name="Eng. Pleno" sheetId="28" r:id="rId4"/>
    <sheet name="Economista" sheetId="32" r:id="rId5"/>
    <sheet name="Supervisor Administrativo" sheetId="34" r:id="rId6"/>
    <sheet name="Contador" sheetId="33" r:id="rId7"/>
    <sheet name="Adv. Sênior" sheetId="30" r:id="rId8"/>
    <sheet name="Adv. Auxiliar" sheetId="31" r:id="rId9"/>
    <sheet name="Adm. Auxiliar" sheetId="43" r:id="rId10"/>
    <sheet name="Assist. Adm." sheetId="44" r:id="rId11"/>
    <sheet name="Téc. Sênior" sheetId="45" r:id="rId12"/>
    <sheet name="Téc. Pleno" sheetId="46" r:id="rId13"/>
    <sheet name="Deslocamentos Aéreo" sheetId="42" r:id="rId14"/>
    <sheet name="Deslocamento Terrestre" sheetId="40" r:id="rId15"/>
    <sheet name="Diárias" sheetId="6" r:id="rId16"/>
    <sheet name="Resumo" sheetId="38" r:id="rId17"/>
  </sheets>
  <externalReferences>
    <externalReference r:id="rId18"/>
  </externalReferences>
  <definedNames>
    <definedName name="_xlnm.Print_Area" localSheetId="9">'Adm. Auxiliar'!$A$1:$D$141</definedName>
    <definedName name="_xlnm.Print_Area" localSheetId="8">'Adv. Auxiliar'!$A$1:$D$141</definedName>
    <definedName name="_xlnm.Print_Area" localSheetId="7">'Adv. Sênior'!$A$1:$D$141</definedName>
    <definedName name="_xlnm.Print_Area" localSheetId="10">'Assist. Adm.'!$A$1:$D$141</definedName>
    <definedName name="_xlnm.Print_Area" localSheetId="6">Contador!$A$1:$D$141</definedName>
    <definedName name="_xlnm.Print_Area" localSheetId="1">Coordenador!$A$1:$D$141</definedName>
    <definedName name="_xlnm.Print_Area" localSheetId="4">Economista!$A$1:$D$141</definedName>
    <definedName name="_xlnm.Print_Area" localSheetId="3">'Eng. Pleno'!$A$1:$D$141</definedName>
    <definedName name="_xlnm.Print_Area" localSheetId="5">'Supervisor Administrativo'!$A$1:$D$141</definedName>
    <definedName name="_xlnm.Print_Area" localSheetId="12">'Téc. Pleno'!$A$1:$D$141</definedName>
    <definedName name="_xlnm.Print_Area" localSheetId="11">'Téc. Sênior'!$A$1:$D$141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8" i="46" l="1"/>
  <c r="C68" i="45"/>
  <c r="C68" i="44"/>
  <c r="C68" i="43"/>
  <c r="C68" i="31"/>
  <c r="C68" i="30"/>
  <c r="C68" i="33"/>
  <c r="C68" i="34"/>
  <c r="C68" i="32"/>
  <c r="C68" i="28"/>
  <c r="C68" i="27"/>
  <c r="C67" i="30"/>
  <c r="C67" i="27"/>
  <c r="C86" i="28" l="1"/>
  <c r="D32" i="44" l="1"/>
  <c r="D32" i="43"/>
  <c r="D32" i="31"/>
  <c r="D32" i="34"/>
  <c r="D32" i="32"/>
  <c r="D32" i="46" l="1"/>
  <c r="D32" i="45"/>
  <c r="D32" i="30"/>
  <c r="D32" i="33"/>
  <c r="D32" i="28"/>
  <c r="D32" i="27"/>
  <c r="C67" i="46" l="1"/>
  <c r="C67" i="45"/>
  <c r="D25" i="43" l="1"/>
  <c r="D25" i="31"/>
  <c r="C126" i="33"/>
  <c r="C67" i="28" l="1"/>
  <c r="C67" i="32" s="1"/>
  <c r="C67" i="34" s="1"/>
  <c r="C67" i="31" s="1"/>
  <c r="C67" i="43" s="1"/>
  <c r="C67" i="44" s="1"/>
  <c r="C66" i="28"/>
  <c r="C66" i="32" s="1"/>
  <c r="C66" i="34" s="1"/>
  <c r="C66" i="33" s="1"/>
  <c r="C66" i="30" s="1"/>
  <c r="C66" i="31" s="1"/>
  <c r="C66" i="43" s="1"/>
  <c r="C66" i="44" s="1"/>
  <c r="C66" i="45" s="1"/>
  <c r="C66" i="46" s="1"/>
  <c r="D67" i="27"/>
  <c r="C88" i="37" l="1"/>
  <c r="C59" i="27"/>
  <c r="C86" i="27"/>
  <c r="C86" i="37" s="1"/>
  <c r="C90" i="27" l="1"/>
  <c r="C87" i="27"/>
  <c r="C89" i="27"/>
  <c r="C16" i="6"/>
  <c r="C16" i="40"/>
  <c r="C21" i="42"/>
  <c r="C22" i="42"/>
  <c r="C20" i="42"/>
  <c r="C16" i="42"/>
  <c r="C89" i="37" l="1"/>
  <c r="C87" i="37"/>
  <c r="C90" i="37"/>
  <c r="C99" i="27"/>
  <c r="D34" i="45" l="1"/>
  <c r="D34" i="46"/>
  <c r="C127" i="46"/>
  <c r="C126" i="46"/>
  <c r="C125" i="46"/>
  <c r="C123" i="46"/>
  <c r="C122" i="46"/>
  <c r="D117" i="46"/>
  <c r="D138" i="46" s="1"/>
  <c r="C99" i="46"/>
  <c r="C105" i="46" s="1"/>
  <c r="C109" i="46" s="1"/>
  <c r="D67" i="46"/>
  <c r="C58" i="46"/>
  <c r="C86" i="46" s="1"/>
  <c r="C57" i="46"/>
  <c r="C56" i="46"/>
  <c r="C55" i="46"/>
  <c r="C54" i="46"/>
  <c r="C53" i="46"/>
  <c r="C52" i="46"/>
  <c r="C51" i="46"/>
  <c r="C40" i="46"/>
  <c r="C127" i="45"/>
  <c r="C126" i="45"/>
  <c r="C125" i="45"/>
  <c r="C123" i="45"/>
  <c r="C122" i="45"/>
  <c r="D117" i="45"/>
  <c r="D138" i="45" s="1"/>
  <c r="C99" i="45"/>
  <c r="C105" i="45" s="1"/>
  <c r="C109" i="45" s="1"/>
  <c r="D67" i="45"/>
  <c r="C58" i="45"/>
  <c r="C86" i="45" s="1"/>
  <c r="C57" i="45"/>
  <c r="C56" i="45"/>
  <c r="C55" i="45"/>
  <c r="C54" i="45"/>
  <c r="C53" i="45"/>
  <c r="C52" i="45"/>
  <c r="C51" i="45"/>
  <c r="C40" i="45"/>
  <c r="C99" i="44"/>
  <c r="C127" i="44"/>
  <c r="C126" i="44"/>
  <c r="C125" i="44"/>
  <c r="C123" i="44"/>
  <c r="C122" i="44"/>
  <c r="D117" i="44"/>
  <c r="D138" i="44" s="1"/>
  <c r="D67" i="44"/>
  <c r="C58" i="44"/>
  <c r="C86" i="44" s="1"/>
  <c r="C57" i="44"/>
  <c r="C56" i="44"/>
  <c r="C55" i="44"/>
  <c r="C54" i="44"/>
  <c r="C53" i="44"/>
  <c r="C52" i="44"/>
  <c r="C51" i="44"/>
  <c r="C40" i="44"/>
  <c r="C127" i="43"/>
  <c r="C126" i="43"/>
  <c r="C125" i="43"/>
  <c r="C123" i="43"/>
  <c r="C122" i="43"/>
  <c r="D117" i="43"/>
  <c r="D138" i="43" s="1"/>
  <c r="C99" i="43"/>
  <c r="D67" i="43"/>
  <c r="C58" i="43"/>
  <c r="C86" i="43" s="1"/>
  <c r="C57" i="43"/>
  <c r="C56" i="43"/>
  <c r="C55" i="43"/>
  <c r="C54" i="43"/>
  <c r="C53" i="43"/>
  <c r="C52" i="43"/>
  <c r="C51" i="43"/>
  <c r="C40" i="43"/>
  <c r="C124" i="44" l="1"/>
  <c r="C124" i="45"/>
  <c r="C124" i="43"/>
  <c r="C124" i="46"/>
  <c r="D66" i="46"/>
  <c r="C72" i="46" s="1"/>
  <c r="D79" i="46" s="1"/>
  <c r="C59" i="44"/>
  <c r="C59" i="46"/>
  <c r="D66" i="43"/>
  <c r="C59" i="45"/>
  <c r="D40" i="46"/>
  <c r="D103" i="46"/>
  <c r="D99" i="46"/>
  <c r="D88" i="46"/>
  <c r="D57" i="46"/>
  <c r="D55" i="46"/>
  <c r="D53" i="46"/>
  <c r="D51" i="46"/>
  <c r="D102" i="46"/>
  <c r="D85" i="46"/>
  <c r="D101" i="46"/>
  <c r="D58" i="46"/>
  <c r="D56" i="46"/>
  <c r="D54" i="46"/>
  <c r="D52" i="46"/>
  <c r="D134" i="46"/>
  <c r="D104" i="46"/>
  <c r="D100" i="46"/>
  <c r="D86" i="46"/>
  <c r="D103" i="45"/>
  <c r="D99" i="45"/>
  <c r="D88" i="45"/>
  <c r="D57" i="45"/>
  <c r="D55" i="45"/>
  <c r="D53" i="45"/>
  <c r="D51" i="45"/>
  <c r="D102" i="45"/>
  <c r="D85" i="45"/>
  <c r="D101" i="45"/>
  <c r="D58" i="45"/>
  <c r="D56" i="45"/>
  <c r="D54" i="45"/>
  <c r="D52" i="45"/>
  <c r="D40" i="45"/>
  <c r="D134" i="45"/>
  <c r="D104" i="45"/>
  <c r="D100" i="45"/>
  <c r="D86" i="45"/>
  <c r="D66" i="45"/>
  <c r="D66" i="44"/>
  <c r="C105" i="44"/>
  <c r="C109" i="44" s="1"/>
  <c r="C59" i="43"/>
  <c r="D34" i="43"/>
  <c r="D34" i="44"/>
  <c r="C90" i="43" l="1"/>
  <c r="C89" i="43"/>
  <c r="C87" i="43"/>
  <c r="C78" i="46"/>
  <c r="C87" i="46"/>
  <c r="D87" i="46" s="1"/>
  <c r="C90" i="46"/>
  <c r="D90" i="46" s="1"/>
  <c r="C89" i="46"/>
  <c r="D89" i="46" s="1"/>
  <c r="C87" i="44"/>
  <c r="D87" i="44" s="1"/>
  <c r="C89" i="44"/>
  <c r="D89" i="44" s="1"/>
  <c r="C90" i="44"/>
  <c r="D90" i="44" s="1"/>
  <c r="C87" i="45"/>
  <c r="D87" i="45" s="1"/>
  <c r="C90" i="45"/>
  <c r="D90" i="45" s="1"/>
  <c r="C89" i="45"/>
  <c r="D89" i="45" s="1"/>
  <c r="D53" i="43"/>
  <c r="D54" i="43"/>
  <c r="D58" i="43"/>
  <c r="C72" i="43"/>
  <c r="D79" i="43" s="1"/>
  <c r="D51" i="43"/>
  <c r="D40" i="43"/>
  <c r="D52" i="43"/>
  <c r="D99" i="43"/>
  <c r="D55" i="43"/>
  <c r="C78" i="45"/>
  <c r="C78" i="44"/>
  <c r="C72" i="44"/>
  <c r="D79" i="44" s="1"/>
  <c r="C72" i="45"/>
  <c r="D79" i="45" s="1"/>
  <c r="D59" i="46"/>
  <c r="D78" i="46" s="1"/>
  <c r="D105" i="46"/>
  <c r="D109" i="46" s="1"/>
  <c r="D110" i="46" s="1"/>
  <c r="D137" i="46" s="1"/>
  <c r="D59" i="45"/>
  <c r="D78" i="45" s="1"/>
  <c r="D105" i="45"/>
  <c r="D109" i="45" s="1"/>
  <c r="D110" i="45" s="1"/>
  <c r="D137" i="45" s="1"/>
  <c r="C78" i="43"/>
  <c r="D57" i="43"/>
  <c r="D56" i="43"/>
  <c r="D134" i="43"/>
  <c r="D103" i="44"/>
  <c r="D101" i="44"/>
  <c r="D99" i="44"/>
  <c r="D88" i="44"/>
  <c r="D86" i="44"/>
  <c r="D58" i="44"/>
  <c r="D56" i="44"/>
  <c r="D54" i="44"/>
  <c r="D52" i="44"/>
  <c r="D40" i="44"/>
  <c r="D53" i="44"/>
  <c r="D134" i="44"/>
  <c r="D104" i="44"/>
  <c r="D102" i="44"/>
  <c r="D100" i="44"/>
  <c r="D85" i="44"/>
  <c r="D57" i="44"/>
  <c r="D55" i="44"/>
  <c r="D51" i="44"/>
  <c r="D59" i="43" l="1"/>
  <c r="D78" i="43" s="1"/>
  <c r="C91" i="44"/>
  <c r="D91" i="46"/>
  <c r="D136" i="46" s="1"/>
  <c r="D91" i="45"/>
  <c r="D136" i="45" s="1"/>
  <c r="C91" i="46"/>
  <c r="C91" i="45"/>
  <c r="D91" i="44"/>
  <c r="D136" i="44" s="1"/>
  <c r="D105" i="44"/>
  <c r="D109" i="44" s="1"/>
  <c r="D110" i="44" s="1"/>
  <c r="D137" i="44" s="1"/>
  <c r="D59" i="44"/>
  <c r="D78" i="44" s="1"/>
  <c r="C41" i="27"/>
  <c r="C41" i="46" l="1"/>
  <c r="C41" i="43"/>
  <c r="C41" i="45"/>
  <c r="C41" i="44"/>
  <c r="C41" i="37"/>
  <c r="C41" i="33"/>
  <c r="C41" i="28"/>
  <c r="C41" i="30"/>
  <c r="C41" i="34"/>
  <c r="C41" i="31"/>
  <c r="C41" i="32"/>
  <c r="D14" i="42"/>
  <c r="D16" i="42" s="1"/>
  <c r="D17" i="42" s="1"/>
  <c r="D41" i="45" l="1"/>
  <c r="D42" i="45" s="1"/>
  <c r="C42" i="45"/>
  <c r="C43" i="45" s="1"/>
  <c r="D41" i="46"/>
  <c r="D42" i="46" s="1"/>
  <c r="C42" i="46"/>
  <c r="C42" i="44"/>
  <c r="C43" i="44" s="1"/>
  <c r="D41" i="44"/>
  <c r="D42" i="44" s="1"/>
  <c r="C42" i="43"/>
  <c r="C43" i="43" s="1"/>
  <c r="D41" i="43"/>
  <c r="D42" i="43" s="1"/>
  <c r="C23" i="42"/>
  <c r="C43" i="46" l="1"/>
  <c r="D43" i="46" s="1"/>
  <c r="D44" i="46" s="1"/>
  <c r="D77" i="46" s="1"/>
  <c r="D80" i="46" s="1"/>
  <c r="C44" i="43"/>
  <c r="C77" i="43" s="1"/>
  <c r="D43" i="43"/>
  <c r="D44" i="43" s="1"/>
  <c r="D77" i="43" s="1"/>
  <c r="D80" i="43" s="1"/>
  <c r="C44" i="45"/>
  <c r="C77" i="45" s="1"/>
  <c r="D43" i="45"/>
  <c r="D44" i="45" s="1"/>
  <c r="D77" i="45" s="1"/>
  <c r="D80" i="45" s="1"/>
  <c r="C44" i="44"/>
  <c r="C77" i="44" s="1"/>
  <c r="D43" i="44"/>
  <c r="D44" i="44" s="1"/>
  <c r="D77" i="44" s="1"/>
  <c r="D80" i="44" s="1"/>
  <c r="D21" i="42"/>
  <c r="D23" i="42"/>
  <c r="D25" i="42" s="1"/>
  <c r="D30" i="38" s="1"/>
  <c r="D20" i="42"/>
  <c r="D22" i="42"/>
  <c r="C44" i="46" l="1"/>
  <c r="C77" i="46" s="1"/>
  <c r="D135" i="44"/>
  <c r="D139" i="44" s="1"/>
  <c r="D122" i="44"/>
  <c r="D123" i="44" s="1"/>
  <c r="D135" i="46"/>
  <c r="D139" i="46" s="1"/>
  <c r="D122" i="46"/>
  <c r="D123" i="46" s="1"/>
  <c r="D135" i="43"/>
  <c r="D122" i="45"/>
  <c r="D123" i="45" s="1"/>
  <c r="D135" i="45"/>
  <c r="D139" i="45" s="1"/>
  <c r="C22" i="6"/>
  <c r="C21" i="6"/>
  <c r="C20" i="6"/>
  <c r="D14" i="6"/>
  <c r="D16" i="6" s="1"/>
  <c r="D17" i="6" s="1"/>
  <c r="C22" i="40"/>
  <c r="C21" i="40"/>
  <c r="C20" i="40"/>
  <c r="D14" i="40"/>
  <c r="D16" i="40" s="1"/>
  <c r="D17" i="40" s="1"/>
  <c r="D103" i="43"/>
  <c r="D104" i="43"/>
  <c r="D102" i="43"/>
  <c r="D101" i="43"/>
  <c r="D127" i="46" l="1"/>
  <c r="D126" i="45"/>
  <c r="D124" i="45"/>
  <c r="D128" i="45" s="1"/>
  <c r="D140" i="45" s="1"/>
  <c r="D141" i="45" s="1"/>
  <c r="D23" i="38" s="1"/>
  <c r="D127" i="45"/>
  <c r="D125" i="45"/>
  <c r="C105" i="43"/>
  <c r="C109" i="43" s="1"/>
  <c r="D100" i="43"/>
  <c r="D105" i="43" s="1"/>
  <c r="D109" i="43" s="1"/>
  <c r="D110" i="43" s="1"/>
  <c r="D137" i="43" s="1"/>
  <c r="D86" i="43"/>
  <c r="D87" i="43"/>
  <c r="D85" i="43"/>
  <c r="D124" i="46"/>
  <c r="D128" i="46" s="1"/>
  <c r="D140" i="46" s="1"/>
  <c r="D141" i="46" s="1"/>
  <c r="D24" i="38" s="1"/>
  <c r="D125" i="46"/>
  <c r="D126" i="46"/>
  <c r="D90" i="43"/>
  <c r="D88" i="43"/>
  <c r="D89" i="43"/>
  <c r="D125" i="44"/>
  <c r="D126" i="44"/>
  <c r="D124" i="44"/>
  <c r="D128" i="44" s="1"/>
  <c r="D140" i="44" s="1"/>
  <c r="D141" i="44" s="1"/>
  <c r="D22" i="38" s="1"/>
  <c r="E22" i="38" s="1"/>
  <c r="F22" i="38" s="1"/>
  <c r="D127" i="44"/>
  <c r="C23" i="6"/>
  <c r="D20" i="6" s="1"/>
  <c r="C23" i="40"/>
  <c r="D20" i="40" s="1"/>
  <c r="E30" i="38"/>
  <c r="D26" i="42" s="1"/>
  <c r="F30" i="38"/>
  <c r="C127" i="30"/>
  <c r="C126" i="30"/>
  <c r="C125" i="30"/>
  <c r="C123" i="30"/>
  <c r="C127" i="31"/>
  <c r="C126" i="31"/>
  <c r="C125" i="31"/>
  <c r="C123" i="31"/>
  <c r="C127" i="32"/>
  <c r="C126" i="32"/>
  <c r="C125" i="32"/>
  <c r="C123" i="32"/>
  <c r="C127" i="33"/>
  <c r="C125" i="33"/>
  <c r="C123" i="33"/>
  <c r="C127" i="34"/>
  <c r="C126" i="34"/>
  <c r="C125" i="34"/>
  <c r="C123" i="34"/>
  <c r="C122" i="30"/>
  <c r="C122" i="31"/>
  <c r="C122" i="32"/>
  <c r="C122" i="33"/>
  <c r="C122" i="34"/>
  <c r="C99" i="30"/>
  <c r="C99" i="31"/>
  <c r="C99" i="32"/>
  <c r="C99" i="33"/>
  <c r="C99" i="34"/>
  <c r="C58" i="30"/>
  <c r="C86" i="30" s="1"/>
  <c r="C57" i="30"/>
  <c r="C56" i="30"/>
  <c r="C55" i="30"/>
  <c r="C54" i="30"/>
  <c r="C53" i="30"/>
  <c r="C52" i="30"/>
  <c r="C58" i="31"/>
  <c r="C86" i="31" s="1"/>
  <c r="C57" i="31"/>
  <c r="C56" i="31"/>
  <c r="C55" i="31"/>
  <c r="C54" i="31"/>
  <c r="C53" i="31"/>
  <c r="C52" i="31"/>
  <c r="C58" i="32"/>
  <c r="C86" i="32" s="1"/>
  <c r="C57" i="32"/>
  <c r="C56" i="32"/>
  <c r="C55" i="32"/>
  <c r="C54" i="32"/>
  <c r="C53" i="32"/>
  <c r="C52" i="32"/>
  <c r="C58" i="33"/>
  <c r="C86" i="33" s="1"/>
  <c r="C57" i="33"/>
  <c r="C56" i="33"/>
  <c r="C55" i="33"/>
  <c r="C54" i="33"/>
  <c r="C53" i="33"/>
  <c r="C52" i="33"/>
  <c r="C58" i="34"/>
  <c r="C86" i="34" s="1"/>
  <c r="C57" i="34"/>
  <c r="C56" i="34"/>
  <c r="C55" i="34"/>
  <c r="C54" i="34"/>
  <c r="C53" i="34"/>
  <c r="C52" i="34"/>
  <c r="C51" i="30"/>
  <c r="C51" i="31"/>
  <c r="C51" i="32"/>
  <c r="C51" i="33"/>
  <c r="C51" i="34"/>
  <c r="C40" i="30"/>
  <c r="C40" i="31"/>
  <c r="C40" i="32"/>
  <c r="C40" i="33"/>
  <c r="C40" i="34"/>
  <c r="C127" i="37"/>
  <c r="C126" i="37"/>
  <c r="C125" i="37"/>
  <c r="C123" i="37"/>
  <c r="C122" i="37"/>
  <c r="C104" i="37"/>
  <c r="C103" i="37"/>
  <c r="C102" i="37"/>
  <c r="C101" i="37"/>
  <c r="C100" i="37"/>
  <c r="C99" i="37"/>
  <c r="C85" i="37"/>
  <c r="C40" i="37"/>
  <c r="C58" i="37"/>
  <c r="C57" i="37"/>
  <c r="C56" i="37"/>
  <c r="C55" i="37"/>
  <c r="C54" i="37"/>
  <c r="C53" i="37"/>
  <c r="C52" i="37"/>
  <c r="C51" i="37"/>
  <c r="D23" i="6" l="1"/>
  <c r="D25" i="6" s="1"/>
  <c r="D32" i="38" s="1"/>
  <c r="E32" i="38" s="1"/>
  <c r="D26" i="6" s="1"/>
  <c r="C91" i="43"/>
  <c r="D21" i="6"/>
  <c r="D91" i="43"/>
  <c r="D22" i="6"/>
  <c r="D23" i="40"/>
  <c r="D25" i="40" s="1"/>
  <c r="D31" i="38" s="1"/>
  <c r="D21" i="40"/>
  <c r="D22" i="40"/>
  <c r="C124" i="37"/>
  <c r="D117" i="37"/>
  <c r="D138" i="37" s="1"/>
  <c r="C105" i="37"/>
  <c r="C109" i="37" s="1"/>
  <c r="D67" i="37"/>
  <c r="C59" i="37"/>
  <c r="C42" i="37"/>
  <c r="D66" i="37"/>
  <c r="C40" i="28"/>
  <c r="C127" i="28"/>
  <c r="C126" i="28"/>
  <c r="C125" i="28"/>
  <c r="C123" i="28"/>
  <c r="C122" i="28"/>
  <c r="C99" i="28"/>
  <c r="C58" i="28"/>
  <c r="C57" i="28"/>
  <c r="C56" i="28"/>
  <c r="C55" i="28"/>
  <c r="C54" i="28"/>
  <c r="C53" i="28"/>
  <c r="C52" i="28"/>
  <c r="C51" i="28"/>
  <c r="D34" i="37" l="1"/>
  <c r="C72" i="37" s="1"/>
  <c r="D79" i="37" s="1"/>
  <c r="D136" i="43"/>
  <c r="D139" i="43" s="1"/>
  <c r="D122" i="43"/>
  <c r="D123" i="43" s="1"/>
  <c r="F32" i="38"/>
  <c r="C43" i="37"/>
  <c r="C78" i="37"/>
  <c r="D134" i="37"/>
  <c r="C124" i="34"/>
  <c r="D117" i="34"/>
  <c r="D138" i="34" s="1"/>
  <c r="C105" i="34"/>
  <c r="C109" i="34" s="1"/>
  <c r="D67" i="34"/>
  <c r="C59" i="34"/>
  <c r="C42" i="34"/>
  <c r="D66" i="34"/>
  <c r="C124" i="33"/>
  <c r="D117" i="33"/>
  <c r="D138" i="33" s="1"/>
  <c r="C105" i="33"/>
  <c r="C109" i="33" s="1"/>
  <c r="D67" i="33"/>
  <c r="C59" i="33"/>
  <c r="C42" i="33"/>
  <c r="D66" i="33"/>
  <c r="C124" i="32"/>
  <c r="D117" i="32"/>
  <c r="D138" i="32" s="1"/>
  <c r="D67" i="32"/>
  <c r="C59" i="32"/>
  <c r="C42" i="32"/>
  <c r="D66" i="32"/>
  <c r="D66" i="31"/>
  <c r="C124" i="31"/>
  <c r="D117" i="31"/>
  <c r="D138" i="31" s="1"/>
  <c r="C105" i="31"/>
  <c r="C109" i="31" s="1"/>
  <c r="D67" i="31"/>
  <c r="C59" i="31"/>
  <c r="C42" i="31"/>
  <c r="D138" i="30"/>
  <c r="C124" i="30"/>
  <c r="D117" i="30"/>
  <c r="C105" i="30"/>
  <c r="C109" i="30" s="1"/>
  <c r="D67" i="30"/>
  <c r="C59" i="30"/>
  <c r="C42" i="30"/>
  <c r="D34" i="30"/>
  <c r="D66" i="30"/>
  <c r="D34" i="28"/>
  <c r="C124" i="28"/>
  <c r="D117" i="28"/>
  <c r="D138" i="28" s="1"/>
  <c r="D67" i="28"/>
  <c r="C59" i="28"/>
  <c r="C42" i="28"/>
  <c r="D66" i="27"/>
  <c r="C124" i="27"/>
  <c r="D117" i="27"/>
  <c r="D138" i="27" s="1"/>
  <c r="C105" i="27"/>
  <c r="C109" i="27" s="1"/>
  <c r="C42" i="27"/>
  <c r="C87" i="33" l="1"/>
  <c r="C89" i="33"/>
  <c r="C90" i="33"/>
  <c r="D90" i="33" s="1"/>
  <c r="C89" i="31"/>
  <c r="C87" i="31"/>
  <c r="C90" i="31"/>
  <c r="C105" i="32"/>
  <c r="C109" i="32" s="1"/>
  <c r="C90" i="32"/>
  <c r="C89" i="32"/>
  <c r="C87" i="32"/>
  <c r="C87" i="34"/>
  <c r="C89" i="34"/>
  <c r="C90" i="34"/>
  <c r="C105" i="28"/>
  <c r="C109" i="28" s="1"/>
  <c r="C90" i="28"/>
  <c r="D90" i="28" s="1"/>
  <c r="C89" i="28"/>
  <c r="D89" i="28" s="1"/>
  <c r="C87" i="28"/>
  <c r="D87" i="28" s="1"/>
  <c r="C89" i="30"/>
  <c r="D89" i="30" s="1"/>
  <c r="C90" i="30"/>
  <c r="D90" i="30" s="1"/>
  <c r="C87" i="30"/>
  <c r="D103" i="37"/>
  <c r="D100" i="37"/>
  <c r="D51" i="37"/>
  <c r="D88" i="37"/>
  <c r="D53" i="37"/>
  <c r="D52" i="37"/>
  <c r="D99" i="37"/>
  <c r="D101" i="37"/>
  <c r="D41" i="37"/>
  <c r="D54" i="37"/>
  <c r="D90" i="37"/>
  <c r="D102" i="37"/>
  <c r="D58" i="37"/>
  <c r="D40" i="37"/>
  <c r="D89" i="37"/>
  <c r="D102" i="28"/>
  <c r="D34" i="33"/>
  <c r="D58" i="33" s="1"/>
  <c r="D104" i="37"/>
  <c r="D55" i="37"/>
  <c r="D56" i="37"/>
  <c r="D85" i="37"/>
  <c r="D57" i="37"/>
  <c r="D86" i="37"/>
  <c r="D87" i="37"/>
  <c r="D102" i="30"/>
  <c r="C72" i="30"/>
  <c r="D79" i="30" s="1"/>
  <c r="D126" i="43"/>
  <c r="D127" i="43"/>
  <c r="D125" i="43"/>
  <c r="D124" i="43"/>
  <c r="D128" i="43" s="1"/>
  <c r="D140" i="43" s="1"/>
  <c r="D141" i="43" s="1"/>
  <c r="D21" i="38" s="1"/>
  <c r="E21" i="38" s="1"/>
  <c r="F21" i="38" s="1"/>
  <c r="C43" i="34"/>
  <c r="C44" i="34" s="1"/>
  <c r="C77" i="34" s="1"/>
  <c r="F31" i="38"/>
  <c r="F34" i="38" s="1"/>
  <c r="E31" i="38"/>
  <c r="C44" i="37"/>
  <c r="C77" i="37" s="1"/>
  <c r="D43" i="37"/>
  <c r="C78" i="28"/>
  <c r="C91" i="37"/>
  <c r="C78" i="34"/>
  <c r="D34" i="34"/>
  <c r="C72" i="34" s="1"/>
  <c r="D79" i="34" s="1"/>
  <c r="C78" i="33"/>
  <c r="C43" i="33"/>
  <c r="C44" i="33" s="1"/>
  <c r="C77" i="33" s="1"/>
  <c r="D104" i="33"/>
  <c r="C43" i="32"/>
  <c r="C44" i="32" s="1"/>
  <c r="D34" i="32"/>
  <c r="C72" i="32" s="1"/>
  <c r="D79" i="32" s="1"/>
  <c r="C78" i="31"/>
  <c r="C43" i="31"/>
  <c r="C44" i="31" s="1"/>
  <c r="C77" i="31" s="1"/>
  <c r="D34" i="31"/>
  <c r="C72" i="31" s="1"/>
  <c r="D79" i="31" s="1"/>
  <c r="C78" i="30"/>
  <c r="C43" i="30"/>
  <c r="D43" i="30" s="1"/>
  <c r="D51" i="30"/>
  <c r="D54" i="30"/>
  <c r="D58" i="30"/>
  <c r="D85" i="30"/>
  <c r="D99" i="30"/>
  <c r="D103" i="30"/>
  <c r="D134" i="30"/>
  <c r="D41" i="30"/>
  <c r="D52" i="30"/>
  <c r="D55" i="30"/>
  <c r="D88" i="30"/>
  <c r="D100" i="30"/>
  <c r="D104" i="30"/>
  <c r="D56" i="30"/>
  <c r="D86" i="30"/>
  <c r="D101" i="30"/>
  <c r="D40" i="30"/>
  <c r="D53" i="30"/>
  <c r="D57" i="30"/>
  <c r="D66" i="28"/>
  <c r="C43" i="28"/>
  <c r="C44" i="28" s="1"/>
  <c r="C77" i="28" s="1"/>
  <c r="D51" i="28"/>
  <c r="D54" i="28"/>
  <c r="D58" i="28"/>
  <c r="D85" i="28"/>
  <c r="D99" i="28"/>
  <c r="D103" i="28"/>
  <c r="D134" i="28"/>
  <c r="D56" i="28"/>
  <c r="D86" i="28"/>
  <c r="D101" i="28"/>
  <c r="D41" i="28"/>
  <c r="D52" i="28"/>
  <c r="D55" i="28"/>
  <c r="D88" i="28"/>
  <c r="D100" i="28"/>
  <c r="D104" i="28"/>
  <c r="D40" i="28"/>
  <c r="D53" i="28"/>
  <c r="D57" i="28"/>
  <c r="C43" i="27"/>
  <c r="C44" i="27" s="1"/>
  <c r="C77" i="27" s="1"/>
  <c r="C77" i="32" s="1"/>
  <c r="C78" i="27"/>
  <c r="C78" i="32" s="1"/>
  <c r="D34" i="27"/>
  <c r="D99" i="33" l="1"/>
  <c r="D55" i="33"/>
  <c r="D54" i="33"/>
  <c r="D52" i="33"/>
  <c r="D56" i="33"/>
  <c r="D103" i="33"/>
  <c r="D51" i="33"/>
  <c r="D42" i="37"/>
  <c r="D44" i="37" s="1"/>
  <c r="D59" i="37"/>
  <c r="D78" i="37" s="1"/>
  <c r="D100" i="33"/>
  <c r="D41" i="33"/>
  <c r="D85" i="33"/>
  <c r="D89" i="33"/>
  <c r="D86" i="33"/>
  <c r="D88" i="33"/>
  <c r="D134" i="33"/>
  <c r="D105" i="37"/>
  <c r="D109" i="37" s="1"/>
  <c r="D110" i="37" s="1"/>
  <c r="D137" i="37" s="1"/>
  <c r="D91" i="37"/>
  <c r="D136" i="37" s="1"/>
  <c r="D101" i="33"/>
  <c r="C72" i="33"/>
  <c r="D79" i="33" s="1"/>
  <c r="D57" i="33"/>
  <c r="D102" i="33"/>
  <c r="D40" i="33"/>
  <c r="D42" i="33" s="1"/>
  <c r="D53" i="33"/>
  <c r="C72" i="27"/>
  <c r="D79" i="27" s="1"/>
  <c r="D99" i="27"/>
  <c r="C72" i="28"/>
  <c r="D79" i="28" s="1"/>
  <c r="D42" i="28"/>
  <c r="E34" i="38"/>
  <c r="D26" i="40"/>
  <c r="C91" i="27"/>
  <c r="D42" i="30"/>
  <c r="D44" i="30" s="1"/>
  <c r="D77" i="30" s="1"/>
  <c r="D105" i="30"/>
  <c r="D109" i="30" s="1"/>
  <c r="D110" i="30" s="1"/>
  <c r="D137" i="30" s="1"/>
  <c r="C91" i="32"/>
  <c r="C91" i="33"/>
  <c r="C44" i="30"/>
  <c r="C77" i="30" s="1"/>
  <c r="C91" i="30"/>
  <c r="C91" i="34"/>
  <c r="D43" i="28"/>
  <c r="D102" i="34"/>
  <c r="D89" i="34"/>
  <c r="D57" i="34"/>
  <c r="D53" i="34"/>
  <c r="D40" i="34"/>
  <c r="D101" i="34"/>
  <c r="D56" i="34"/>
  <c r="D88" i="34"/>
  <c r="D52" i="34"/>
  <c r="D134" i="34"/>
  <c r="D103" i="34"/>
  <c r="D99" i="34"/>
  <c r="D87" i="34"/>
  <c r="D85" i="34"/>
  <c r="D58" i="34"/>
  <c r="D54" i="34"/>
  <c r="D51" i="34"/>
  <c r="D86" i="34"/>
  <c r="D104" i="34"/>
  <c r="D100" i="34"/>
  <c r="D90" i="34"/>
  <c r="D55" i="34"/>
  <c r="D43" i="34"/>
  <c r="D41" i="34"/>
  <c r="D87" i="33"/>
  <c r="D43" i="33"/>
  <c r="D102" i="32"/>
  <c r="D89" i="32"/>
  <c r="D57" i="32"/>
  <c r="D53" i="32"/>
  <c r="D40" i="32"/>
  <c r="D101" i="32"/>
  <c r="D86" i="32"/>
  <c r="D56" i="32"/>
  <c r="D104" i="32"/>
  <c r="D100" i="32"/>
  <c r="D90" i="32"/>
  <c r="D88" i="32"/>
  <c r="D55" i="32"/>
  <c r="D52" i="32"/>
  <c r="D43" i="32"/>
  <c r="D41" i="32"/>
  <c r="D134" i="32"/>
  <c r="D103" i="32"/>
  <c r="D99" i="32"/>
  <c r="D87" i="32"/>
  <c r="D85" i="32"/>
  <c r="D58" i="32"/>
  <c r="D54" i="32"/>
  <c r="D51" i="32"/>
  <c r="D102" i="31"/>
  <c r="D89" i="31"/>
  <c r="D57" i="31"/>
  <c r="D53" i="31"/>
  <c r="D40" i="31"/>
  <c r="D101" i="31"/>
  <c r="D86" i="31"/>
  <c r="D56" i="31"/>
  <c r="D104" i="31"/>
  <c r="D100" i="31"/>
  <c r="D90" i="31"/>
  <c r="D88" i="31"/>
  <c r="D55" i="31"/>
  <c r="D52" i="31"/>
  <c r="D43" i="31"/>
  <c r="D41" i="31"/>
  <c r="D134" i="31"/>
  <c r="D103" i="31"/>
  <c r="D99" i="31"/>
  <c r="D87" i="31"/>
  <c r="D85" i="31"/>
  <c r="D58" i="31"/>
  <c r="D54" i="31"/>
  <c r="D51" i="31"/>
  <c r="C91" i="31"/>
  <c r="D87" i="30"/>
  <c r="D91" i="30" s="1"/>
  <c r="D136" i="30" s="1"/>
  <c r="D59" i="30"/>
  <c r="D78" i="30" s="1"/>
  <c r="D105" i="28"/>
  <c r="D109" i="28" s="1"/>
  <c r="D110" i="28" s="1"/>
  <c r="D137" i="28" s="1"/>
  <c r="D59" i="28"/>
  <c r="D78" i="28" s="1"/>
  <c r="D91" i="28"/>
  <c r="D136" i="28" s="1"/>
  <c r="C91" i="28"/>
  <c r="D102" i="27"/>
  <c r="D89" i="27"/>
  <c r="D57" i="27"/>
  <c r="D53" i="27"/>
  <c r="D40" i="27"/>
  <c r="D101" i="27"/>
  <c r="D86" i="27"/>
  <c r="D56" i="27"/>
  <c r="D104" i="27"/>
  <c r="D90" i="27"/>
  <c r="D88" i="27"/>
  <c r="D55" i="27"/>
  <c r="D52" i="27"/>
  <c r="D43" i="27"/>
  <c r="D41" i="27"/>
  <c r="D134" i="27"/>
  <c r="D103" i="27"/>
  <c r="D87" i="27"/>
  <c r="D85" i="27"/>
  <c r="D58" i="27"/>
  <c r="D54" i="27"/>
  <c r="D51" i="27"/>
  <c r="D100" i="27"/>
  <c r="D59" i="33" l="1"/>
  <c r="D78" i="33" s="1"/>
  <c r="D91" i="33"/>
  <c r="D136" i="33" s="1"/>
  <c r="D105" i="33"/>
  <c r="D109" i="33" s="1"/>
  <c r="D110" i="33" s="1"/>
  <c r="D137" i="33" s="1"/>
  <c r="D44" i="33"/>
  <c r="D77" i="33" s="1"/>
  <c r="D44" i="28"/>
  <c r="D77" i="28" s="1"/>
  <c r="D80" i="28" s="1"/>
  <c r="D122" i="28" s="1"/>
  <c r="D123" i="28" s="1"/>
  <c r="D77" i="37"/>
  <c r="D80" i="37" s="1"/>
  <c r="D105" i="31"/>
  <c r="D109" i="31" s="1"/>
  <c r="D110" i="31" s="1"/>
  <c r="D137" i="31" s="1"/>
  <c r="D59" i="32"/>
  <c r="D78" i="32" s="1"/>
  <c r="D80" i="30"/>
  <c r="D135" i="30" s="1"/>
  <c r="D139" i="30" s="1"/>
  <c r="D105" i="34"/>
  <c r="D109" i="34" s="1"/>
  <c r="D110" i="34" s="1"/>
  <c r="D137" i="34" s="1"/>
  <c r="D42" i="34"/>
  <c r="D44" i="34" s="1"/>
  <c r="D77" i="34" s="1"/>
  <c r="D91" i="34"/>
  <c r="D136" i="34" s="1"/>
  <c r="D59" i="34"/>
  <c r="D78" i="34" s="1"/>
  <c r="D91" i="32"/>
  <c r="D136" i="32" s="1"/>
  <c r="D105" i="32"/>
  <c r="D109" i="32" s="1"/>
  <c r="D110" i="32" s="1"/>
  <c r="D137" i="32" s="1"/>
  <c r="D42" i="32"/>
  <c r="D44" i="32" s="1"/>
  <c r="D77" i="32" s="1"/>
  <c r="D42" i="31"/>
  <c r="D44" i="31" s="1"/>
  <c r="D77" i="31" s="1"/>
  <c r="D91" i="31"/>
  <c r="D136" i="31" s="1"/>
  <c r="D59" i="31"/>
  <c r="D78" i="31" s="1"/>
  <c r="D42" i="27"/>
  <c r="D44" i="27" s="1"/>
  <c r="D77" i="27" s="1"/>
  <c r="D91" i="27"/>
  <c r="D136" i="27" s="1"/>
  <c r="D59" i="27"/>
  <c r="D78" i="27" s="1"/>
  <c r="D105" i="27"/>
  <c r="D80" i="33" l="1"/>
  <c r="D80" i="32"/>
  <c r="D135" i="32" s="1"/>
  <c r="D139" i="32" s="1"/>
  <c r="D109" i="27"/>
  <c r="D110" i="27" s="1"/>
  <c r="D137" i="27" s="1"/>
  <c r="D135" i="37"/>
  <c r="D139" i="37" s="1"/>
  <c r="D122" i="37"/>
  <c r="D123" i="37" s="1"/>
  <c r="D122" i="30"/>
  <c r="D123" i="30" s="1"/>
  <c r="D127" i="30" s="1"/>
  <c r="E24" i="38"/>
  <c r="D135" i="28"/>
  <c r="D139" i="28" s="1"/>
  <c r="D125" i="28" s="1"/>
  <c r="D80" i="34"/>
  <c r="D122" i="34" s="1"/>
  <c r="D123" i="34" s="1"/>
  <c r="D135" i="33"/>
  <c r="D139" i="33" s="1"/>
  <c r="D122" i="33"/>
  <c r="D80" i="31"/>
  <c r="D80" i="27"/>
  <c r="D122" i="32" l="1"/>
  <c r="D123" i="32" s="1"/>
  <c r="D124" i="32" s="1"/>
  <c r="D128" i="32" s="1"/>
  <c r="D140" i="32" s="1"/>
  <c r="D141" i="32" s="1"/>
  <c r="D122" i="27"/>
  <c r="D123" i="27" s="1"/>
  <c r="D126" i="37"/>
  <c r="D124" i="37"/>
  <c r="D128" i="37" s="1"/>
  <c r="D140" i="37" s="1"/>
  <c r="D141" i="37" s="1"/>
  <c r="D127" i="37"/>
  <c r="D125" i="37"/>
  <c r="F24" i="38"/>
  <c r="D124" i="28"/>
  <c r="D128" i="28" s="1"/>
  <c r="D140" i="28" s="1"/>
  <c r="D141" i="28" s="1"/>
  <c r="D124" i="30"/>
  <c r="D128" i="30" s="1"/>
  <c r="D140" i="30" s="1"/>
  <c r="D141" i="30" s="1"/>
  <c r="D125" i="30"/>
  <c r="D126" i="30"/>
  <c r="D127" i="28"/>
  <c r="D126" i="28"/>
  <c r="D135" i="34"/>
  <c r="D139" i="34" s="1"/>
  <c r="D126" i="34" s="1"/>
  <c r="D123" i="33"/>
  <c r="D126" i="33" s="1"/>
  <c r="D135" i="31"/>
  <c r="D139" i="31" s="1"/>
  <c r="D122" i="31"/>
  <c r="D123" i="31" s="1"/>
  <c r="D135" i="27"/>
  <c r="D139" i="27" s="1"/>
  <c r="D125" i="32" l="1"/>
  <c r="D126" i="32"/>
  <c r="D127" i="32"/>
  <c r="D15" i="38"/>
  <c r="E15" i="38" s="1"/>
  <c r="F15" i="38" s="1"/>
  <c r="D19" i="38"/>
  <c r="E19" i="38" s="1"/>
  <c r="F19" i="38" s="1"/>
  <c r="D16" i="38"/>
  <c r="E16" i="38" s="1"/>
  <c r="F16" i="38" s="1"/>
  <c r="D127" i="33"/>
  <c r="D125" i="33"/>
  <c r="D124" i="34"/>
  <c r="D128" i="34" s="1"/>
  <c r="D140" i="34" s="1"/>
  <c r="D141" i="34" s="1"/>
  <c r="D127" i="34"/>
  <c r="D125" i="34"/>
  <c r="E23" i="38"/>
  <c r="F23" i="38" s="1"/>
  <c r="D124" i="33"/>
  <c r="D128" i="33" s="1"/>
  <c r="D140" i="33" s="1"/>
  <c r="D141" i="33" s="1"/>
  <c r="D124" i="31"/>
  <c r="D128" i="31" s="1"/>
  <c r="D140" i="31" s="1"/>
  <c r="D141" i="31" s="1"/>
  <c r="D127" i="31"/>
  <c r="D126" i="31"/>
  <c r="D125" i="31"/>
  <c r="D124" i="27"/>
  <c r="D128" i="27" s="1"/>
  <c r="D140" i="27" s="1"/>
  <c r="D141" i="27" s="1"/>
  <c r="D127" i="27"/>
  <c r="D126" i="27"/>
  <c r="D125" i="27"/>
  <c r="D20" i="38" l="1"/>
  <c r="E20" i="38" s="1"/>
  <c r="F20" i="38" s="1"/>
  <c r="D17" i="38"/>
  <c r="E17" i="38" s="1"/>
  <c r="F17" i="38" s="1"/>
  <c r="D18" i="38"/>
  <c r="E18" i="38" s="1"/>
  <c r="F18" i="38" s="1"/>
  <c r="D14" i="38"/>
  <c r="E14" i="38" s="1"/>
  <c r="E25" i="38" l="1"/>
  <c r="E36" i="38" s="1"/>
  <c r="F14" i="38"/>
  <c r="F25" i="38" l="1"/>
  <c r="F36" i="38" s="1"/>
  <c r="F38" i="38" s="1"/>
</calcChain>
</file>

<file path=xl/sharedStrings.xml><?xml version="1.0" encoding="utf-8"?>
<sst xmlns="http://schemas.openxmlformats.org/spreadsheetml/2006/main" count="2739" uniqueCount="263">
  <si>
    <t>-</t>
  </si>
  <si>
    <t>ITEM</t>
  </si>
  <si>
    <t>Licitação Nº</t>
  </si>
  <si>
    <t>IDENTIFICAÇÃO DOS SERVIÇOS</t>
  </si>
  <si>
    <t>Tipo de Serviço</t>
  </si>
  <si>
    <t>Unidade de Medida</t>
  </si>
  <si>
    <t xml:space="preserve">Quantidade </t>
  </si>
  <si>
    <t xml:space="preserve">Posto </t>
  </si>
  <si>
    <t>A</t>
  </si>
  <si>
    <t xml:space="preserve">Data de elaboração da Planilha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</si>
  <si>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</si>
  <si>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</si>
  <si>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</si>
  <si>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</si>
  <si>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</si>
  <si>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</si>
  <si>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</si>
  <si>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</si>
  <si>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</si>
  <si>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</si>
  <si>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</si>
  <si>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</si>
  <si>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</si>
  <si>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</si>
  <si>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</si>
  <si>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</si>
  <si>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</si>
  <si>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</si>
  <si>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</si>
  <si>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</si>
  <si>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</si>
  <si>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</si>
  <si>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</si>
  <si>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</si>
  <si>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</si>
  <si>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</si>
  <si>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</si>
  <si>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t>SUBTOTAL DO SUBMÓDULO 2.1</t>
  </si>
  <si>
    <t>Incidência do submódulo 2.2 sobre o submódulo 2.1</t>
  </si>
  <si>
    <t>TOTAL DO SUBMÓDULO 2.1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</si>
  <si>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</si>
  <si>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</si>
  <si>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</si>
  <si>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</si>
  <si>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</si>
  <si>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</si>
  <si>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</si>
  <si>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</si>
  <si>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</si>
  <si>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</si>
  <si>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</si>
  <si>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</si>
  <si>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</si>
  <si>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</si>
  <si>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</si>
  <si>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</si>
  <si>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</si>
  <si>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</si>
  <si>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</si>
  <si>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</si>
  <si>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t>TOTAL DO SUBMÓDULO 2.3</t>
  </si>
  <si>
    <t>QUADRO RESUMO DO MÓDULO 2- ENCARGOS E BENEFÍCIOS ANUAIS, MENSAIS E DIÁRIOS</t>
  </si>
  <si>
    <t>Encargos e Benefícios Anuais, Mensais e diarios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</si>
  <si>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</si>
  <si>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</si>
  <si>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</si>
  <si>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</si>
  <si>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t>Aviso prévio trabalhado</t>
  </si>
  <si>
    <t>TOTAL DO MÓDULO 3</t>
  </si>
  <si>
    <t>MÓDULO 4: CUSTO DE REPOSIÇÃO DO PROFISSIONAL AUSENTE</t>
  </si>
  <si>
    <t>Submódulo 4.1 – Substituto nas Ausências Legais (Redação dada pela Instrução Normativa nº 7, de 2018)</t>
  </si>
  <si>
    <t>4.1</t>
  </si>
  <si>
    <t>Ausências Legais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</si>
  <si>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</si>
  <si>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</si>
  <si>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</si>
  <si>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</si>
  <si>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</si>
  <si>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</si>
  <si>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</si>
  <si>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</si>
  <si>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</si>
  <si>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</si>
  <si>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</si>
  <si>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</si>
  <si>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</si>
  <si>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Máquinas e Equipamentos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</si>
  <si>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</si>
  <si>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</si>
  <si>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</si>
  <si>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</si>
  <si>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</si>
  <si>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</si>
  <si>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</si>
  <si>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</si>
  <si>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</si>
  <si>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</si>
  <si>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</si>
  <si>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</si>
  <si>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</si>
  <si>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</si>
  <si>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</si>
  <si>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</si>
  <si>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</si>
  <si>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</si>
  <si>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</si>
  <si>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</si>
  <si>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</si>
  <si>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2142-05</t>
  </si>
  <si>
    <t>4101-05</t>
  </si>
  <si>
    <t>2512-05</t>
  </si>
  <si>
    <t>2522-10</t>
  </si>
  <si>
    <t>2410-05</t>
  </si>
  <si>
    <t>[A]</t>
  </si>
  <si>
    <t>[B]</t>
  </si>
  <si>
    <t>[C] = [A] X [B]</t>
  </si>
  <si>
    <t>[D] = [C] X 12</t>
  </si>
  <si>
    <t>QUANTIDADE
POSTOS</t>
  </si>
  <si>
    <t>VALOR
UNITÁRIO</t>
  </si>
  <si>
    <t>VALOR
TOTAL</t>
  </si>
  <si>
    <t>VALOR
ANUAL</t>
  </si>
  <si>
    <t>DESCRIÇÃO</t>
  </si>
  <si>
    <t>DESPESAS EVENTUAIS</t>
  </si>
  <si>
    <t>SUBTOTAL DAS DESPESAS EVENTUAIS (R$)</t>
  </si>
  <si>
    <t>VALOR GLOBAL PARA 12 MESES (R$)</t>
  </si>
  <si>
    <t>VALOR TOTAL DAS DESPESAS FIXAS</t>
  </si>
  <si>
    <t>[E]</t>
  </si>
  <si>
    <t>[F]</t>
  </si>
  <si>
    <t>[G] = [E] X [F]</t>
  </si>
  <si>
    <t>[H] = [G] X 12</t>
  </si>
  <si>
    <t>QUADRO RESUMO</t>
  </si>
  <si>
    <t>DESPESAS FIXAS</t>
  </si>
  <si>
    <t>QUANTIDADE
ANUAL</t>
  </si>
  <si>
    <t>VALOR DO DESLOCAMENTO</t>
  </si>
  <si>
    <t>Passagens áreas</t>
  </si>
  <si>
    <t>Total</t>
  </si>
  <si>
    <t>Custos Indiretos e Lucro</t>
  </si>
  <si>
    <t>TOTAL – CUSTOS INDIRETOS E LUCRO</t>
  </si>
  <si>
    <t>TOTAL - TRIBUTOS</t>
  </si>
  <si>
    <t>VALOR TOTAL POR DESLOCAMENTO AÉREO (PASSAGENS)</t>
  </si>
  <si>
    <t>MÉDIA MENSAL</t>
  </si>
  <si>
    <t>Deslocamento terrestre (veículo+combustível - 2 diárias)</t>
  </si>
  <si>
    <t>Hospedagem</t>
  </si>
  <si>
    <t>DESLOCAMENTO AÉREO (UD1)</t>
  </si>
  <si>
    <t>DESLOCAMENTO TERRESTRE (UD2)</t>
  </si>
  <si>
    <t>DIÁRIAS (UD3)</t>
  </si>
  <si>
    <t>PLANILHA ESTIMATIVA PARA O CUSTO DOS DESLOCAMENTOS AÉREOS (PASSAGENS) - UD1</t>
  </si>
  <si>
    <t>PLANILHA ESTIMATIVA PARA O CUSTO DOS DESLOCAMENTOS TERRESTRES - UD2</t>
  </si>
  <si>
    <t>PLANILHA ESTIMATIVA PARA O CUSTO DAS DIÁRIAS - UD3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</si>
  <si>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</si>
  <si>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</si>
  <si>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</si>
  <si>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</si>
  <si>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</si>
  <si>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</si>
  <si>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</si>
  <si>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</si>
  <si>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</si>
  <si>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</si>
  <si>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VALOR DESPESAS FIXAS + DESPESAS EVENTUAIS (R$)</t>
  </si>
  <si>
    <t>2521-05</t>
  </si>
  <si>
    <t>Apoio Técnico Especilizado</t>
  </si>
  <si>
    <t>Engenheiro Civil (Engenheiro Sênior)</t>
  </si>
  <si>
    <t>Engenheiro Civil (Coordenador)</t>
  </si>
  <si>
    <t>Engenheiro Civil (Engenheiro Pleno)</t>
  </si>
  <si>
    <t>Engenheiro Civil (Coordenador) - CBO 2142-05</t>
  </si>
  <si>
    <t>Engenheiro Civil (Engenheiro Sênior) - CBO 2142-05</t>
  </si>
  <si>
    <t>Engenheiro Civil (Engenheiro Pleno) - CBO 2142-05</t>
  </si>
  <si>
    <t>Economista (Profissional Sênior) - CBO 2512-05</t>
  </si>
  <si>
    <t>Economista (Profissional Sênior)</t>
  </si>
  <si>
    <t>Supervisor Administrativo (Profissional Sênior) - CBO 4101-05</t>
  </si>
  <si>
    <t>Supervisor Administrativo (Profissional Sênior)</t>
  </si>
  <si>
    <t>Advogado (Profissional Sênior) - CBO 2410-05</t>
  </si>
  <si>
    <t>Advogado (Profissional Sênior)</t>
  </si>
  <si>
    <t>Advogado (Profissional Auxiliar) - CBO 2410-05</t>
  </si>
  <si>
    <t>Advogado (Profissional Auxiliar)</t>
  </si>
  <si>
    <t>Administrador (Profissional Auxiliar) - CBO 2521-05</t>
  </si>
  <si>
    <t>Administrador (Profissional Auxiliar)</t>
  </si>
  <si>
    <t>4110-10</t>
  </si>
  <si>
    <t>Assistente Administrativo (Técnico Pleno)</t>
  </si>
  <si>
    <t>50500.308176/2019-62</t>
  </si>
  <si>
    <t>1.11</t>
  </si>
  <si>
    <t>COORDENADOR GERAL (P0) - CBO 2142-05</t>
  </si>
  <si>
    <r>
      <rPr>
        <b/>
        <sz val="11"/>
        <color indexed="8"/>
        <rFont val="Ecofont Vera Sans"/>
        <family val="2"/>
      </rPr>
      <t xml:space="preserve">Nota 1: </t>
    </r>
    <r>
      <rPr>
        <sz val="11"/>
        <color indexed="8"/>
        <rFont val="Ecofont Vera Sans"/>
        <family val="2"/>
      </rPr>
      <t>Custos Indiretos, Tributos e Lucro por valor do total de deslocamentos</t>
    </r>
  </si>
  <si>
    <r>
      <rPr>
        <b/>
        <sz val="11"/>
        <color indexed="8"/>
        <rFont val="Ecofont Vera Sans"/>
        <family val="2"/>
      </rPr>
      <t>Nota 2:</t>
    </r>
    <r>
      <rPr>
        <sz val="11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</si>
  <si>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11"/>
        <color indexed="8"/>
        <rFont val="Ecofont Vera Sans"/>
        <family val="2"/>
      </rPr>
      <t>Nota 3</t>
    </r>
    <r>
      <rPr>
        <sz val="11"/>
        <color indexed="8"/>
        <rFont val="Ecofont Vera Sans"/>
        <family val="2"/>
      </rPr>
      <t>: Pesquisas foram realizadas em 21/10/2019, levando em consideração o dia 28/10/2019 (ida) e dia 30/10/2019 (volta) com Menor Números de Conexões.</t>
    </r>
  </si>
  <si>
    <r>
      <rPr>
        <b/>
        <sz val="11"/>
        <color indexed="8"/>
        <rFont val="Ecofont Vera Sans"/>
        <family val="2"/>
      </rPr>
      <t>Nota 4</t>
    </r>
    <r>
      <rPr>
        <sz val="11"/>
        <color indexed="8"/>
        <rFont val="Ecofont Vera Sans"/>
        <family val="2"/>
      </rPr>
      <t>: Não foi considerada passagem aérea para deslocamento entre Brasília/DF e Goiânia/GO, dada à proximidade dessas capitais. Foram considerados apenas os custos com veículo alugado.</t>
    </r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</si>
  <si>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</si>
  <si>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</si>
  <si>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1"/>
        <rFont val="Ecofont Vera Sans"/>
        <family val="2"/>
      </rPr>
      <t>(1/12)</t>
    </r>
  </si>
  <si>
    <r>
      <t xml:space="preserve">Férias e Adicional de Férias </t>
    </r>
    <r>
      <rPr>
        <b/>
        <sz val="11"/>
        <rFont val="Ecofont Vera Sans"/>
        <family val="2"/>
      </rPr>
      <t>(*apenas adicional de férias do titular)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</si>
  <si>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</si>
  <si>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</si>
  <si>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1"/>
        <color indexed="8"/>
        <rFont val="Ecofont Vera Sans"/>
        <family val="2"/>
      </rPr>
      <t xml:space="preserve">Nota 3: </t>
    </r>
    <r>
      <rPr>
        <sz val="11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1"/>
        <color indexed="8"/>
        <rFont val="Ecofont Vera Sans"/>
        <family val="2"/>
      </rPr>
      <t>(Incluído pela Instrução Normativa nº 7, de 2018)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</si>
  <si>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</si>
  <si>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</si>
  <si>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1"/>
        <color indexed="8"/>
        <rFont val="Ecofont Vera Sans"/>
        <family val="2"/>
      </rPr>
      <t>Nota 3:</t>
    </r>
    <r>
      <rPr>
        <sz val="11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</si>
  <si>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Outros - especificar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</si>
  <si>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</si>
  <si>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1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</si>
  <si>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11"/>
        <color indexed="8"/>
        <rFont val="Ecofont Vera Sans"/>
        <family val="2"/>
      </rPr>
      <t>Nota:</t>
    </r>
    <r>
      <rPr>
        <sz val="11"/>
        <color indexed="8"/>
        <rFont val="Ecofont Vera Sans"/>
        <family val="2"/>
      </rPr>
      <t xml:space="preserve"> Valores mensais por empregado</t>
    </r>
  </si>
  <si>
    <r>
      <rPr>
        <b/>
        <sz val="11"/>
        <color indexed="8"/>
        <rFont val="Ecofont Vera Sans"/>
        <family val="2"/>
      </rPr>
      <t>Nota 1</t>
    </r>
    <r>
      <rPr>
        <sz val="11"/>
        <color indexed="8"/>
        <rFont val="Ecofont Vera Sans"/>
        <family val="2"/>
      </rPr>
      <t>: Custos indiretos, tributos e lucro por empregado</t>
    </r>
  </si>
  <si>
    <r>
      <rPr>
        <b/>
        <sz val="11"/>
        <color indexed="8"/>
        <rFont val="Ecofont Vera Sans"/>
        <family val="2"/>
      </rPr>
      <t>Nota2:</t>
    </r>
    <r>
      <rPr>
        <sz val="11"/>
        <color indexed="8"/>
        <rFont val="Ecofont Vera Sans"/>
        <family val="2"/>
      </rPr>
      <t xml:space="preserve"> O valor referente a  tributos é obtido aplicando-se percentual sobre o valor do faturamento</t>
    </r>
  </si>
  <si>
    <t>OBS: Os licitantes devem preenche os campos marcados em AMARELO</t>
  </si>
  <si>
    <t>LOGOTIPO</t>
  </si>
  <si>
    <t>RAZÃO SOCIAL:</t>
  </si>
  <si>
    <t>CNPJ:</t>
  </si>
  <si>
    <t>ENDEREÇO:</t>
  </si>
  <si>
    <t>FONE:</t>
  </si>
  <si>
    <r>
      <t xml:space="preserve">Transporte </t>
    </r>
    <r>
      <rPr>
        <sz val="11"/>
        <color indexed="8"/>
        <rFont val="Ecofont Vera Sans"/>
        <family val="2"/>
      </rPr>
      <t>(considerando 22 dias úteis)</t>
    </r>
  </si>
  <si>
    <r>
      <t xml:space="preserve">Auxílio Alimentação -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 (considerando 22 dias úteis)</t>
    </r>
  </si>
  <si>
    <r>
      <t xml:space="preserve">Assistência Médica e familiar </t>
    </r>
    <r>
      <rPr>
        <b/>
        <sz val="11"/>
        <color rgb="FF00B050"/>
        <rFont val="Ecofont Vera Sans"/>
        <family val="2"/>
      </rPr>
      <t>*</t>
    </r>
    <r>
      <rPr>
        <sz val="11"/>
        <color theme="1"/>
        <rFont val="Ecofont Vera Sans"/>
        <family val="2"/>
      </rPr>
      <t xml:space="preserve">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</si>
  <si>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t>* Não será admitida a inclusão de benefícios que onerem apenas o tomador de serviços, nos termos do PARECER N.º 15/2014/CPLC/DEPCONSU/PGF/AGU</t>
  </si>
  <si>
    <t>ENGENHEIRO CIVIL - PLENO (P2) - CBO 2142-05</t>
  </si>
  <si>
    <t>PROFISSIONAL SÊNIOR - ECONOMISTA (P1) - CBO 2512-05</t>
  </si>
  <si>
    <t>PROFISSIONAL SÊNIOR - SUPERVISOR ADMINISTRATIVO (P1) - CBO 4101-05</t>
  </si>
  <si>
    <t>PROFISSIONAL PLENO - CONTADOR (P2) - CBO 2522-10</t>
  </si>
  <si>
    <t>PROFISSIONAL SÊNIOR - ADVOGADO (P1) - CBO 2410-05</t>
  </si>
  <si>
    <t>PROFISSIONAL AUXILIAR - ADVOGADO (P4)  - CBO 2410-05</t>
  </si>
  <si>
    <t>PROFISSIONAL AUXILIAR - ADMINISTRADOR (P4)  - CBO 2521-05</t>
  </si>
  <si>
    <t>PROFISSIONAL JÚNIOR - ASSISTENTE  ADMINISTRATIVO (P3) - CBO 4110-10</t>
  </si>
  <si>
    <t>TÉCNICO SÊNIOR (T1) - CBO 4110-05</t>
  </si>
  <si>
    <t>TÉCNICO PLENO (T2) - CBO 4110-05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</si>
  <si>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</si>
  <si>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</si>
  <si>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</si>
  <si>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</si>
  <si>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02/2020</t>
  </si>
  <si>
    <t>Contador (Profissional Pleno) - CBO 2522-10</t>
  </si>
  <si>
    <t>Contador (Profissional Pleno)</t>
  </si>
  <si>
    <t>Assistente Administrativo (Profissional Júnior) - CBO 4110-10</t>
  </si>
  <si>
    <t xml:space="preserve">Assistente Administrativo </t>
  </si>
  <si>
    <t>Auxiliar de Escritório (Técnico Sênior) - CBO 4110-05</t>
  </si>
  <si>
    <t>Auxiliar de Escritório
(Técnico Sênior)</t>
  </si>
  <si>
    <t>Auxiliar de Escritório (Técnico Pleno) - CBO 4110-05</t>
  </si>
  <si>
    <t>DF000687/2019</t>
  </si>
  <si>
    <t>DF000542/2019</t>
  </si>
  <si>
    <t>DF000844/2019</t>
  </si>
  <si>
    <t>RAZÃO SOCIAL: CONSÓRCIO RODOVIAS FEDERAIS</t>
  </si>
  <si>
    <t>CNPJ: 01.573.246/0001-15 (LBR ENGENHARIA E CONSULTORIA LTDA - empresa líder)</t>
  </si>
  <si>
    <t>ENDEREÇO: RUA AUGUSTA, 2840 - 2º ANDAR - SÃO PAULO/SP 01316-010</t>
  </si>
  <si>
    <t>FONE: 55 11 3241-2789</t>
  </si>
  <si>
    <t>EQUIPE</t>
  </si>
  <si>
    <t>ENGENHARIA</t>
  </si>
  <si>
    <t>BASE</t>
  </si>
  <si>
    <t>FATOR</t>
  </si>
  <si>
    <t>VALOR DA PROPOSTA</t>
  </si>
  <si>
    <t>ANTT</t>
  </si>
  <si>
    <t>P0</t>
  </si>
  <si>
    <t>P2</t>
  </si>
  <si>
    <t>OUTROS</t>
  </si>
  <si>
    <t>P1</t>
  </si>
  <si>
    <t>P4</t>
  </si>
  <si>
    <t>P3</t>
  </si>
  <si>
    <t xml:space="preserve">TÉCNICO </t>
  </si>
  <si>
    <t>T1</t>
  </si>
  <si>
    <t>T2</t>
  </si>
  <si>
    <t>OBS.</t>
  </si>
  <si>
    <t>CCT x fator engenheiro (Tabela DNIT)</t>
  </si>
  <si>
    <t>Pesquisa de Preços - ANTT</t>
  </si>
  <si>
    <t>Pesquisa de Preços - ANTT x fator engenheiros (Tabela DNIT)</t>
  </si>
  <si>
    <t>CCT x fator técnicos (Tabela DNIT)</t>
  </si>
  <si>
    <t>CCT contador master x fator (Tabela DNIT), conf. Esclarecimento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</si>
</sst>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_ ;\-#,##0\ "/>
    <numFmt numFmtId="165" formatCode="0.0000%"/>
    <numFmt numFmtId="166" formatCode="0.000%"/>
    <numFmt numFmtId="167" formatCode="&quot;R$&quot;\ #,##0.00"/>
    <numFmt numFmtId="168" formatCode="_(* #,##0.00_);_(* \(#,##0.0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Ecofont Vera Sans"/>
      <family val="2"/>
    </font>
    <font>
      <sz val="11"/>
      <color theme="1"/>
      <name val="Ecofont Vera Sans"/>
      <family val="2"/>
    </font>
    <font>
      <sz val="11"/>
      <name val="Ecofont Vera Sans"/>
      <family val="2"/>
    </font>
    <font>
      <b/>
      <sz val="11"/>
      <color indexed="8"/>
      <name val="Ecofont Vera Sans"/>
      <family val="2"/>
    </font>
    <font>
      <sz val="11"/>
      <color indexed="8"/>
      <name val="Ecofont Vera Sans"/>
      <family val="2"/>
    </font>
    <font>
      <strike/>
      <sz val="11"/>
      <color indexed="8"/>
      <name val="Ecofont Vera Sans"/>
      <family val="2"/>
    </font>
    <font>
      <b/>
      <sz val="11"/>
      <name val="Ecofont Vera Sans"/>
      <family val="2"/>
    </font>
    <font>
      <sz val="11"/>
      <color indexed="10"/>
      <name val="Ecofont Vera Sans"/>
      <family val="2"/>
    </font>
    <font>
      <b/>
      <sz val="10"/>
      <color theme="1"/>
      <name val="Ecofont Vera Sans"/>
      <family val="2"/>
    </font>
    <font>
      <b/>
      <sz val="10"/>
      <color indexed="8"/>
      <name val="Ecofont Vera Sans"/>
      <family val="2"/>
    </font>
    <font>
      <sz val="10"/>
      <color theme="1"/>
      <name val="Ecofont Vera Sans"/>
      <family val="2"/>
    </font>
    <font>
      <b/>
      <sz val="11"/>
      <color rgb="FF00B050"/>
      <name val="Ecofont Vera Sans"/>
      <family val="2"/>
    </font>
    <font>
      <sz val="9"/>
      <color indexed="10"/>
      <name val="Ecofont Vera Sans"/>
      <family val="2"/>
    </font>
    <font>
      <b/>
      <sz val="11"/>
      <color rgb="FFFF0000"/>
      <name val="Ecofont Vera Sans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3" fillId="6" borderId="14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164" fontId="4" fillId="3" borderId="0" xfId="1" applyNumberFormat="1" applyFont="1" applyFill="1" applyBorder="1" applyAlignment="1" applyProtection="1">
      <alignment horizontal="center" vertical="center" wrapText="1"/>
      <protection hidden="1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44" fontId="4" fillId="3" borderId="1" xfId="5" applyFont="1" applyFill="1" applyBorder="1" applyAlignment="1" applyProtection="1">
      <alignment horizontal="center" vertical="center" wrapText="1"/>
      <protection hidden="1"/>
    </xf>
    <xf numFmtId="1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hidden="1"/>
    </xf>
    <xf numFmtId="44" fontId="4" fillId="4" borderId="1" xfId="5" applyFont="1" applyFill="1" applyBorder="1" applyAlignment="1" applyProtection="1">
      <alignment horizontal="center" wrapText="1"/>
      <protection locked="0"/>
    </xf>
    <xf numFmtId="44" fontId="3" fillId="5" borderId="1" xfId="5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2" applyNumberFormat="1" applyFont="1" applyFill="1" applyBorder="1" applyAlignment="1" applyProtection="1">
      <alignment horizontal="center" vertical="top" wrapText="1"/>
      <protection hidden="1"/>
    </xf>
    <xf numFmtId="44" fontId="5" fillId="3" borderId="1" xfId="5" applyFont="1" applyFill="1" applyBorder="1" applyAlignment="1" applyProtection="1">
      <alignment horizontal="center" vertical="top" wrapText="1"/>
      <protection hidden="1"/>
    </xf>
    <xf numFmtId="10" fontId="3" fillId="5" borderId="1" xfId="5" applyNumberFormat="1" applyFont="1" applyFill="1" applyBorder="1" applyAlignment="1" applyProtection="1">
      <alignment horizontal="center" vertical="top" wrapText="1"/>
      <protection hidden="1"/>
    </xf>
    <xf numFmtId="44" fontId="3" fillId="5" borderId="1" xfId="5" applyFont="1" applyFill="1" applyBorder="1" applyAlignment="1" applyProtection="1">
      <alignment horizontal="center" vertical="top" wrapText="1"/>
      <protection hidden="1"/>
    </xf>
    <xf numFmtId="0" fontId="9" fillId="5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2" applyNumberFormat="1" applyFont="1" applyFill="1" applyBorder="1" applyAlignment="1" applyProtection="1">
      <alignment horizontal="center" wrapText="1"/>
      <protection hidden="1"/>
    </xf>
    <xf numFmtId="44" fontId="5" fillId="0" borderId="1" xfId="5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wrapText="1"/>
      <protection locked="0"/>
    </xf>
    <xf numFmtId="10" fontId="9" fillId="5" borderId="1" xfId="2" applyNumberFormat="1" applyFont="1" applyFill="1" applyBorder="1" applyAlignment="1" applyProtection="1">
      <alignment horizontal="center" wrapText="1"/>
      <protection hidden="1"/>
    </xf>
    <xf numFmtId="44" fontId="9" fillId="5" borderId="1" xfId="5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5" applyNumberFormat="1" applyFont="1" applyFill="1" applyBorder="1" applyAlignment="1" applyProtection="1">
      <alignment horizontal="center" wrapText="1"/>
      <protection hidden="1"/>
    </xf>
    <xf numFmtId="44" fontId="4" fillId="3" borderId="1" xfId="5" applyFont="1" applyFill="1" applyBorder="1" applyAlignment="1" applyProtection="1">
      <alignment horizontal="center" wrapText="1"/>
      <protection hidden="1"/>
    </xf>
    <xf numFmtId="10" fontId="3" fillId="5" borderId="1" xfId="5" applyNumberFormat="1" applyFont="1" applyFill="1" applyBorder="1" applyAlignment="1" applyProtection="1">
      <alignment horizontal="center" wrapText="1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165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5" fontId="9" fillId="5" borderId="1" xfId="2" applyNumberFormat="1" applyFont="1" applyFill="1" applyBorder="1" applyAlignment="1" applyProtection="1">
      <alignment horizontal="center" wrapText="1"/>
      <protection hidden="1"/>
    </xf>
    <xf numFmtId="10" fontId="4" fillId="4" borderId="1" xfId="2" applyNumberFormat="1" applyFont="1" applyFill="1" applyBorder="1" applyAlignment="1" applyProtection="1">
      <alignment horizontal="center" wrapText="1"/>
      <protection locked="0"/>
    </xf>
    <xf numFmtId="10" fontId="3" fillId="5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5" applyFont="1" applyBorder="1" applyAlignment="1" applyProtection="1">
      <alignment horizontal="center" vertical="center" wrapText="1"/>
      <protection hidden="1"/>
    </xf>
    <xf numFmtId="10" fontId="3" fillId="3" borderId="1" xfId="2" applyNumberFormat="1" applyFont="1" applyFill="1" applyBorder="1" applyAlignment="1" applyProtection="1">
      <alignment horizontal="center" wrapText="1"/>
      <protection hidden="1"/>
    </xf>
    <xf numFmtId="44" fontId="3" fillId="0" borderId="1" xfId="5" applyFont="1" applyBorder="1" applyAlignment="1" applyProtection="1">
      <alignment horizontal="center" vertical="center" wrapText="1"/>
      <protection hidden="1"/>
    </xf>
    <xf numFmtId="10" fontId="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center" vertical="top" wrapText="1"/>
      <protection hidden="1"/>
    </xf>
    <xf numFmtId="165" fontId="3" fillId="5" borderId="1" xfId="2" applyNumberFormat="1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44" fontId="5" fillId="3" borderId="1" xfId="5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/>
    <xf numFmtId="0" fontId="4" fillId="0" borderId="0" xfId="0" applyFont="1" applyBorder="1" applyProtection="1"/>
    <xf numFmtId="0" fontId="4" fillId="0" borderId="9" xfId="0" applyFont="1" applyBorder="1" applyProtection="1"/>
    <xf numFmtId="0" fontId="4" fillId="0" borderId="11" xfId="0" applyFont="1" applyBorder="1" applyProtection="1"/>
    <xf numFmtId="0" fontId="4" fillId="0" borderId="3" xfId="0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4" fontId="4" fillId="0" borderId="1" xfId="5" applyFont="1" applyBorder="1" applyAlignment="1" applyProtection="1">
      <alignment horizontal="center" wrapText="1"/>
    </xf>
    <xf numFmtId="9" fontId="4" fillId="0" borderId="0" xfId="2" applyFont="1" applyProtection="1"/>
    <xf numFmtId="10" fontId="5" fillId="0" borderId="1" xfId="2" applyNumberFormat="1" applyFont="1" applyFill="1" applyBorder="1" applyAlignment="1" applyProtection="1">
      <alignment horizontal="center" wrapText="1"/>
    </xf>
    <xf numFmtId="44" fontId="5" fillId="0" borderId="1" xfId="5" applyFont="1" applyBorder="1" applyAlignment="1" applyProtection="1">
      <alignment horizontal="center" wrapText="1"/>
    </xf>
    <xf numFmtId="10" fontId="4" fillId="3" borderId="1" xfId="2" applyNumberFormat="1" applyFont="1" applyFill="1" applyBorder="1" applyAlignment="1" applyProtection="1">
      <alignment horizontal="center" vertical="center" wrapText="1"/>
    </xf>
    <xf numFmtId="44" fontId="4" fillId="4" borderId="1" xfId="5" applyFont="1" applyFill="1" applyBorder="1" applyAlignment="1" applyProtection="1">
      <alignment horizontal="center" vertical="center" wrapText="1"/>
      <protection locked="0"/>
    </xf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</xf>
    <xf numFmtId="44" fontId="3" fillId="0" borderId="1" xfId="5" applyFont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44" fontId="4" fillId="0" borderId="1" xfId="5" applyFont="1" applyBorder="1" applyAlignment="1" applyProtection="1">
      <alignment horizontal="center" vertical="center" wrapText="1"/>
    </xf>
    <xf numFmtId="44" fontId="3" fillId="8" borderId="1" xfId="0" applyNumberFormat="1" applyFont="1" applyFill="1" applyBorder="1" applyAlignment="1" applyProtection="1">
      <alignment horizontal="center" vertical="center" wrapText="1"/>
    </xf>
    <xf numFmtId="10" fontId="3" fillId="8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vertical="top" wrapText="1"/>
    </xf>
    <xf numFmtId="44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44" fontId="4" fillId="0" borderId="1" xfId="0" applyNumberFormat="1" applyFont="1" applyBorder="1" applyAlignment="1" applyProtection="1">
      <alignment horizontal="center" vertical="center"/>
    </xf>
    <xf numFmtId="44" fontId="3" fillId="0" borderId="1" xfId="0" applyNumberFormat="1" applyFont="1" applyBorder="1" applyAlignment="1" applyProtection="1">
      <alignment horizontal="center" vertical="center"/>
    </xf>
    <xf numFmtId="44" fontId="4" fillId="0" borderId="0" xfId="0" applyNumberFormat="1" applyFont="1" applyProtection="1"/>
    <xf numFmtId="0" fontId="4" fillId="0" borderId="1" xfId="0" applyFont="1" applyFill="1" applyBorder="1" applyAlignment="1" applyProtection="1">
      <alignment horizontal="justify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4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vertical="center" wrapText="1"/>
    </xf>
    <xf numFmtId="44" fontId="5" fillId="4" borderId="1" xfId="5" applyFont="1" applyFill="1" applyBorder="1" applyAlignment="1" applyProtection="1">
      <alignment horizontal="center" vertical="center" wrapText="1"/>
      <protection locked="0"/>
    </xf>
    <xf numFmtId="44" fontId="5" fillId="0" borderId="1" xfId="5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 wrapText="1"/>
      <protection hidden="1"/>
    </xf>
    <xf numFmtId="4" fontId="4" fillId="0" borderId="0" xfId="0" applyNumberFormat="1" applyFont="1" applyAlignment="1" applyProtection="1">
      <alignment horizontal="center"/>
    </xf>
    <xf numFmtId="10" fontId="16" fillId="0" borderId="0" xfId="0" applyNumberFormat="1" applyFont="1" applyAlignment="1" applyProtection="1">
      <alignment horizontal="center"/>
    </xf>
    <xf numFmtId="166" fontId="4" fillId="4" borderId="1" xfId="2" applyNumberFormat="1" applyFont="1" applyFill="1" applyBorder="1" applyAlignment="1" applyProtection="1">
      <alignment horizontal="center" wrapText="1"/>
      <protection locked="0"/>
    </xf>
    <xf numFmtId="44" fontId="18" fillId="5" borderId="1" xfId="5" applyFont="1" applyFill="1" applyBorder="1" applyAlignment="1">
      <alignment horizontal="center" vertical="center" wrapText="1"/>
    </xf>
    <xf numFmtId="44" fontId="18" fillId="10" borderId="1" xfId="5" applyFont="1" applyFill="1" applyBorder="1" applyAlignment="1">
      <alignment horizontal="center" vertical="center" wrapText="1"/>
    </xf>
    <xf numFmtId="0" fontId="19" fillId="0" borderId="0" xfId="0" applyFont="1"/>
    <xf numFmtId="44" fontId="20" fillId="0" borderId="0" xfId="0" applyNumberFormat="1" applyFont="1" applyFill="1" applyBorder="1" applyAlignment="1">
      <alignment horizontal="center" vertical="center"/>
    </xf>
    <xf numFmtId="0" fontId="19" fillId="0" borderId="1" xfId="0" applyFont="1" applyBorder="1"/>
    <xf numFmtId="0" fontId="2" fillId="0" borderId="1" xfId="8" applyBorder="1" applyAlignment="1">
      <alignment horizontal="center" vertical="center"/>
    </xf>
    <xf numFmtId="167" fontId="2" fillId="0" borderId="1" xfId="8" applyNumberFormat="1" applyBorder="1" applyAlignment="1">
      <alignment horizontal="center" vertical="center"/>
    </xf>
    <xf numFmtId="4" fontId="2" fillId="0" borderId="1" xfId="8" applyNumberFormat="1" applyBorder="1" applyAlignment="1">
      <alignment horizontal="center" vertical="center"/>
    </xf>
    <xf numFmtId="4" fontId="2" fillId="0" borderId="1" xfId="8" quotePrefix="1" applyNumberForma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1" xfId="0" applyFont="1" applyBorder="1" applyAlignment="1">
      <alignment vertical="center"/>
    </xf>
    <xf numFmtId="0" fontId="21" fillId="0" borderId="0" xfId="0" applyFont="1" applyAlignment="1">
      <alignment horizontal="left" wrapText="1"/>
    </xf>
    <xf numFmtId="4" fontId="22" fillId="0" borderId="0" xfId="0" applyNumberFormat="1" applyFont="1"/>
    <xf numFmtId="0" fontId="2" fillId="0" borderId="0" xfId="8" applyAlignment="1">
      <alignment vertical="center"/>
    </xf>
    <xf numFmtId="0" fontId="2" fillId="0" borderId="0" xfId="8" applyAlignment="1">
      <alignment horizontal="center" vertical="center"/>
    </xf>
    <xf numFmtId="168" fontId="2" fillId="0" borderId="0" xfId="9" applyFont="1" applyFill="1" applyBorder="1" applyAlignment="1">
      <alignment horizontal="justify" vertical="center"/>
    </xf>
    <xf numFmtId="167" fontId="2" fillId="0" borderId="1" xfId="8" applyNumberFormat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17" fillId="0" borderId="14" xfId="8" applyFont="1" applyBorder="1" applyAlignment="1">
      <alignment horizontal="center" vertical="center" wrapText="1"/>
    </xf>
    <xf numFmtId="0" fontId="17" fillId="0" borderId="16" xfId="8" applyFont="1" applyBorder="1" applyAlignment="1">
      <alignment vertical="center"/>
    </xf>
    <xf numFmtId="0" fontId="17" fillId="0" borderId="17" xfId="8" applyFont="1" applyBorder="1" applyAlignment="1">
      <alignment vertical="center"/>
    </xf>
    <xf numFmtId="44" fontId="18" fillId="5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18" fillId="5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7" fontId="18" fillId="5" borderId="13" xfId="5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9" borderId="13" xfId="0" applyFont="1" applyFill="1" applyBorder="1" applyAlignment="1" applyProtection="1">
      <alignment horizontal="center" wrapText="1"/>
      <protection hidden="1"/>
    </xf>
    <xf numFmtId="0" fontId="4" fillId="9" borderId="4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3" xfId="0" applyFont="1" applyFill="1" applyBorder="1" applyAlignment="1" applyProtection="1">
      <alignment horizontal="center" vertical="top" wrapText="1"/>
      <protection hidden="1"/>
    </xf>
    <xf numFmtId="0" fontId="3" fillId="5" borderId="4" xfId="0" applyFont="1" applyFill="1" applyBorder="1" applyAlignment="1" applyProtection="1">
      <alignment horizontal="center" vertical="top" wrapText="1"/>
      <protection hidden="1"/>
    </xf>
    <xf numFmtId="0" fontId="3" fillId="5" borderId="2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Border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left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4" fontId="3" fillId="5" borderId="13" xfId="5" applyFont="1" applyFill="1" applyBorder="1" applyAlignment="1" applyProtection="1">
      <alignment horizontal="center" wrapText="1"/>
      <protection hidden="1"/>
    </xf>
    <xf numFmtId="44" fontId="3" fillId="5" borderId="2" xfId="5" applyFont="1" applyFill="1" applyBorder="1" applyAlignment="1" applyProtection="1">
      <alignment horizontal="center" wrapText="1"/>
      <protection hidden="1"/>
    </xf>
    <xf numFmtId="44" fontId="4" fillId="4" borderId="13" xfId="5" applyFont="1" applyFill="1" applyBorder="1" applyAlignment="1" applyProtection="1">
      <alignment horizontal="left" vertical="center" wrapText="1"/>
      <protection locked="0"/>
    </xf>
    <xf numFmtId="44" fontId="4" fillId="4" borderId="2" xfId="5" applyFont="1" applyFill="1" applyBorder="1" applyAlignment="1" applyProtection="1">
      <alignment horizontal="left" vertical="center" wrapText="1"/>
      <protection locked="0"/>
    </xf>
    <xf numFmtId="44" fontId="4" fillId="4" borderId="13" xfId="5" applyFont="1" applyFill="1" applyBorder="1" applyAlignment="1" applyProtection="1">
      <alignment horizontal="center" vertical="center" wrapText="1"/>
      <protection locked="0"/>
    </xf>
    <xf numFmtId="44" fontId="4" fillId="4" borderId="2" xfId="5" applyFont="1" applyFill="1" applyBorder="1" applyAlignment="1" applyProtection="1">
      <alignment horizontal="center" vertical="center" wrapText="1"/>
      <protection locked="0"/>
    </xf>
    <xf numFmtId="44" fontId="4" fillId="4" borderId="13" xfId="5" applyFont="1" applyFill="1" applyBorder="1" applyAlignment="1" applyProtection="1">
      <alignment horizontal="center" wrapText="1"/>
      <protection locked="0"/>
    </xf>
    <xf numFmtId="44" fontId="4" fillId="4" borderId="2" xfId="5" applyFont="1" applyFill="1" applyBorder="1" applyAlignment="1" applyProtection="1">
      <alignment horizont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9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0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vertical="top" wrapText="1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7" fillId="3" borderId="15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11" fillId="4" borderId="5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12" fillId="4" borderId="5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left" vertical="center" wrapText="1"/>
      <protection hidden="1"/>
    </xf>
    <xf numFmtId="0" fontId="13" fillId="3" borderId="4" xfId="0" applyFont="1" applyFill="1" applyBorder="1" applyAlignment="1" applyProtection="1">
      <alignment horizontal="left" vertical="center" wrapText="1"/>
      <protection hidden="1"/>
    </xf>
    <xf numFmtId="44" fontId="5" fillId="4" borderId="13" xfId="5" applyFont="1" applyFill="1" applyBorder="1" applyAlignment="1" applyProtection="1">
      <alignment horizontal="left" vertical="center" wrapText="1"/>
      <protection locked="0"/>
    </xf>
    <xf numFmtId="44" fontId="5" fillId="4" borderId="2" xfId="5" applyFont="1" applyFill="1" applyBorder="1" applyAlignment="1" applyProtection="1">
      <alignment horizontal="left" vertical="center" wrapText="1"/>
      <protection locked="0"/>
    </xf>
    <xf numFmtId="0" fontId="3" fillId="8" borderId="1" xfId="0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  <protection hidden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</cellXfs>
  <cellStyles count="12">
    <cellStyle name="Moeda" xfId="5" builtinId="4"/>
    <cellStyle name="Moeda 2" xfId="4" xr:uid="{00000000-0005-0000-0000-000001000000}"/>
    <cellStyle name="Moeda 2 3" xfId="10" xr:uid="{00000000-0005-0000-0000-000002000000}"/>
    <cellStyle name="Moeda 5" xfId="11" xr:uid="{00000000-0005-0000-0000-000003000000}"/>
    <cellStyle name="Normal" xfId="0" builtinId="0"/>
    <cellStyle name="Normal 2" xfId="3" xr:uid="{00000000-0005-0000-0000-000005000000}"/>
    <cellStyle name="Normal_DIREX-12b - Valores Propostos pela Comissão Formatada 2" xfId="8" xr:uid="{00000000-0005-0000-0000-000006000000}"/>
    <cellStyle name="Porcentagem" xfId="2" builtinId="5"/>
    <cellStyle name="Vírgula" xfId="1" builtinId="3"/>
    <cellStyle name="Vírgula 2" xfId="7" xr:uid="{00000000-0005-0000-0000-000009000000}"/>
    <cellStyle name="Vírgula 3" xfId="6" xr:uid="{00000000-0005-0000-0000-00000A000000}"/>
    <cellStyle name="Vírgula 3 2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J15"/>
  <sheetViews>
    <sheetView showGridLines="0" zoomScale="85" zoomScaleNormal="85" workbookViewId="0">
      <selection activeCell="F14" sqref="F14"/>
    </sheetView>
  </sheetViews>
  <sheetFormatPr defaultColWidth="8.85546875" defaultRowHeight="15"/>
  <cols>
    <col min="1" max="1" width="9.28515625" style="111" customWidth="1"/>
    <col min="2" max="2" width="53.85546875" style="111" customWidth="1"/>
    <col min="3" max="3" width="12.7109375" style="111" bestFit="1" customWidth="1"/>
    <col min="4" max="4" width="12.7109375" style="111" customWidth="1"/>
    <col min="5" max="5" width="12.7109375" style="111" hidden="1" customWidth="1"/>
    <col min="6" max="6" width="13.5703125" style="111" bestFit="1" customWidth="1"/>
    <col min="7" max="7" width="12.7109375" style="111" customWidth="1"/>
    <col min="8" max="8" width="54.140625" style="111" customWidth="1"/>
    <col min="9" max="9" width="47.28515625" style="111" customWidth="1"/>
    <col min="10" max="10" width="39" customWidth="1"/>
    <col min="11" max="16384" width="8.85546875" style="111"/>
  </cols>
  <sheetData>
    <row r="1" spans="1:9" ht="30">
      <c r="A1" s="127" t="s">
        <v>242</v>
      </c>
      <c r="B1" s="130" t="s">
        <v>243</v>
      </c>
      <c r="C1" s="131"/>
      <c r="D1" s="109" t="s">
        <v>244</v>
      </c>
      <c r="E1" s="109" t="s">
        <v>245</v>
      </c>
      <c r="F1" s="109" t="s">
        <v>246</v>
      </c>
      <c r="G1" s="110" t="s">
        <v>247</v>
      </c>
      <c r="H1" s="110" t="s">
        <v>257</v>
      </c>
      <c r="I1" s="112"/>
    </row>
    <row r="2" spans="1:9">
      <c r="A2" s="128"/>
      <c r="B2" s="113" t="s">
        <v>182</v>
      </c>
      <c r="C2" s="114" t="s">
        <v>248</v>
      </c>
      <c r="D2" s="115">
        <v>8483</v>
      </c>
      <c r="E2" s="116">
        <v>2.06</v>
      </c>
      <c r="F2" s="115">
        <v>16726.75</v>
      </c>
      <c r="G2" s="115">
        <v>18313.669999999998</v>
      </c>
      <c r="H2" s="125" t="s">
        <v>258</v>
      </c>
    </row>
    <row r="3" spans="1:9">
      <c r="A3" s="128"/>
      <c r="B3" s="113" t="s">
        <v>213</v>
      </c>
      <c r="C3" s="114" t="s">
        <v>249</v>
      </c>
      <c r="D3" s="115">
        <v>8483</v>
      </c>
      <c r="E3" s="116">
        <v>1.27</v>
      </c>
      <c r="F3" s="115">
        <v>10311.07</v>
      </c>
      <c r="G3" s="115">
        <v>11289.32</v>
      </c>
      <c r="H3" s="125" t="s">
        <v>258</v>
      </c>
    </row>
    <row r="4" spans="1:9">
      <c r="A4" s="128"/>
      <c r="B4" s="132" t="s">
        <v>250</v>
      </c>
      <c r="C4" s="133"/>
      <c r="D4" s="134"/>
      <c r="E4" s="135"/>
      <c r="F4" s="135"/>
      <c r="G4" s="136"/>
    </row>
    <row r="5" spans="1:9">
      <c r="A5" s="128"/>
      <c r="B5" s="113" t="s">
        <v>214</v>
      </c>
      <c r="C5" s="114" t="s">
        <v>251</v>
      </c>
      <c r="D5" s="115">
        <v>11267.49</v>
      </c>
      <c r="E5" s="117" t="s">
        <v>0</v>
      </c>
      <c r="F5" s="115">
        <v>11267.49</v>
      </c>
      <c r="G5" s="115">
        <v>11267.49</v>
      </c>
      <c r="H5" s="125" t="s">
        <v>259</v>
      </c>
      <c r="I5" s="118"/>
    </row>
    <row r="6" spans="1:9">
      <c r="A6" s="128"/>
      <c r="B6" s="113" t="s">
        <v>215</v>
      </c>
      <c r="C6" s="114" t="s">
        <v>251</v>
      </c>
      <c r="D6" s="115">
        <v>8211.58</v>
      </c>
      <c r="E6" s="117" t="s">
        <v>0</v>
      </c>
      <c r="F6" s="115">
        <v>8211.58</v>
      </c>
      <c r="G6" s="115">
        <v>8211.58</v>
      </c>
      <c r="H6" s="125" t="s">
        <v>259</v>
      </c>
      <c r="I6" s="118"/>
    </row>
    <row r="7" spans="1:9" ht="26.25" customHeight="1">
      <c r="A7" s="128"/>
      <c r="B7" s="119" t="s">
        <v>216</v>
      </c>
      <c r="C7" s="114" t="s">
        <v>249</v>
      </c>
      <c r="D7" s="115">
        <v>5142</v>
      </c>
      <c r="E7" s="116">
        <v>1.27</v>
      </c>
      <c r="F7" s="115">
        <v>6535.11</v>
      </c>
      <c r="G7" s="115">
        <v>11289.32</v>
      </c>
      <c r="H7" s="125" t="s">
        <v>262</v>
      </c>
      <c r="I7" s="120"/>
    </row>
    <row r="8" spans="1:9">
      <c r="A8" s="128"/>
      <c r="B8" s="113" t="s">
        <v>217</v>
      </c>
      <c r="C8" s="114" t="s">
        <v>251</v>
      </c>
      <c r="D8" s="115">
        <v>5431.36</v>
      </c>
      <c r="E8" s="116">
        <v>1.62</v>
      </c>
      <c r="F8" s="115">
        <v>11732.5</v>
      </c>
      <c r="G8" s="115">
        <v>11732.5</v>
      </c>
      <c r="H8" s="125" t="s">
        <v>260</v>
      </c>
      <c r="I8" s="118"/>
    </row>
    <row r="9" spans="1:9">
      <c r="A9" s="128"/>
      <c r="B9" s="113" t="s">
        <v>218</v>
      </c>
      <c r="C9" s="114" t="s">
        <v>252</v>
      </c>
      <c r="D9" s="115">
        <v>5431.36</v>
      </c>
      <c r="E9" s="117" t="s">
        <v>0</v>
      </c>
      <c r="F9" s="115">
        <v>5431.36</v>
      </c>
      <c r="G9" s="115">
        <v>5431.36</v>
      </c>
      <c r="H9" s="125" t="s">
        <v>259</v>
      </c>
      <c r="I9" s="118"/>
    </row>
    <row r="10" spans="1:9">
      <c r="A10" s="128"/>
      <c r="B10" s="113" t="s">
        <v>219</v>
      </c>
      <c r="C10" s="114" t="s">
        <v>252</v>
      </c>
      <c r="D10" s="115">
        <v>4353.47</v>
      </c>
      <c r="E10" s="117" t="s">
        <v>0</v>
      </c>
      <c r="F10" s="115">
        <v>4353.47</v>
      </c>
      <c r="G10" s="115">
        <v>4353.47</v>
      </c>
      <c r="H10" s="125" t="s">
        <v>259</v>
      </c>
      <c r="I10" s="118"/>
    </row>
    <row r="11" spans="1:9">
      <c r="A11" s="128"/>
      <c r="B11" s="113" t="s">
        <v>220</v>
      </c>
      <c r="C11" s="114" t="s">
        <v>253</v>
      </c>
      <c r="D11" s="115">
        <v>4621.46</v>
      </c>
      <c r="E11" s="117" t="s">
        <v>0</v>
      </c>
      <c r="F11" s="115">
        <v>4621.46</v>
      </c>
      <c r="G11" s="115">
        <v>4621.46</v>
      </c>
      <c r="H11" s="125" t="s">
        <v>259</v>
      </c>
      <c r="I11" s="118"/>
    </row>
    <row r="12" spans="1:9">
      <c r="A12" s="128"/>
      <c r="B12" s="132" t="s">
        <v>254</v>
      </c>
      <c r="C12" s="133"/>
      <c r="D12" s="134"/>
      <c r="E12" s="135"/>
      <c r="F12" s="135"/>
      <c r="G12" s="136"/>
      <c r="H12" s="126"/>
      <c r="I12" s="121"/>
    </row>
    <row r="13" spans="1:9">
      <c r="A13" s="128"/>
      <c r="B13" s="113" t="s">
        <v>221</v>
      </c>
      <c r="C13" s="114" t="s">
        <v>255</v>
      </c>
      <c r="D13" s="115">
        <v>1194.92</v>
      </c>
      <c r="E13" s="116">
        <v>2.21</v>
      </c>
      <c r="F13" s="115">
        <v>2633.08</v>
      </c>
      <c r="G13" s="115">
        <v>4989.91</v>
      </c>
      <c r="H13" s="125" t="s">
        <v>261</v>
      </c>
    </row>
    <row r="14" spans="1:9">
      <c r="A14" s="129"/>
      <c r="B14" s="113" t="s">
        <v>222</v>
      </c>
      <c r="C14" s="114" t="s">
        <v>256</v>
      </c>
      <c r="D14" s="115">
        <v>1194.92</v>
      </c>
      <c r="E14" s="116">
        <v>1.67</v>
      </c>
      <c r="F14" s="115">
        <v>1992.27</v>
      </c>
      <c r="G14" s="115">
        <v>3773.62</v>
      </c>
      <c r="H14" s="125" t="s">
        <v>261</v>
      </c>
    </row>
    <row r="15" spans="1:9">
      <c r="B15" s="122"/>
      <c r="C15" s="123"/>
      <c r="D15" s="123"/>
      <c r="E15" s="123"/>
      <c r="F15" s="124"/>
      <c r="G15" s="124"/>
      <c r="H15" s="124"/>
    </row>
  </sheetData>
  <mergeCells count="6">
    <mergeCell ref="A1:A14"/>
    <mergeCell ref="B1:C1"/>
    <mergeCell ref="B4:C4"/>
    <mergeCell ref="D4:G4"/>
    <mergeCell ref="B12:C12"/>
    <mergeCell ref="D12:G1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42"/>
  <sheetViews>
    <sheetView showGridLines="0" view="pageBreakPreview" topLeftCell="A61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176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160</v>
      </c>
    </row>
    <row r="25" spans="1:4">
      <c r="A25" s="62">
        <v>3</v>
      </c>
      <c r="B25" s="140" t="s">
        <v>23</v>
      </c>
      <c r="C25" s="140"/>
      <c r="D25" s="14">
        <f>'Supervisor Administrativo'!D25</f>
        <v>2958.34</v>
      </c>
    </row>
    <row r="26" spans="1:4" ht="39.75" customHeight="1">
      <c r="A26" s="62">
        <v>4</v>
      </c>
      <c r="B26" s="140" t="s">
        <v>24</v>
      </c>
      <c r="C26" s="140"/>
      <c r="D26" s="11" t="s">
        <v>177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Salários'!F10</f>
        <v>4353.47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4353.47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362.64405099999999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120.92972222222222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483.5737732222222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168.28367308133335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651.85744630355555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870.69400000000007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108.83675000000001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43.534700000000001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65.302050000000008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43.534700000000001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26.120820000000002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8.7069400000000012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348.27760000000001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1515.0075600000005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Auxiliar'!C67</f>
        <v>22.400000000000002</v>
      </c>
      <c r="D67" s="101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203"/>
      <c r="D70" s="204"/>
    </row>
    <row r="71" spans="1:4" ht="38.25" customHeight="1">
      <c r="A71" s="62" t="s">
        <v>48</v>
      </c>
      <c r="B71" s="33" t="s">
        <v>197</v>
      </c>
      <c r="C71" s="203"/>
      <c r="D71" s="204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651.85744630355555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1515.0075600000005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2792.353006303556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36.133801000000005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2.8907040799999999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5.0298250992000018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76.185725000000005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26.512632300000003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10.605052920000004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157.3577403992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433.33150462962959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11.9285078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0.5224164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0.78362460000000012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4.3099353000000002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11.9285078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462.80449652962955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462.80449652962955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462.80449652962955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100.95780816202101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7.866943051394407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820.87241991572853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67.82632283201994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318.26197636563199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434.78412071807657</v>
      </c>
    </row>
    <row r="128" spans="1:4" ht="15">
      <c r="A128" s="34"/>
      <c r="B128" s="55" t="s">
        <v>96</v>
      </c>
      <c r="C128" s="44"/>
      <c r="D128" s="18">
        <f>D122+D123+D124</f>
        <v>929.69717112914395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4353.47</v>
      </c>
    </row>
    <row r="135" spans="1:4">
      <c r="A135" s="50" t="s">
        <v>10</v>
      </c>
      <c r="B135" s="197" t="s">
        <v>101</v>
      </c>
      <c r="C135" s="197"/>
      <c r="D135" s="37">
        <f>D80</f>
        <v>2792.353006303556</v>
      </c>
    </row>
    <row r="136" spans="1:4">
      <c r="A136" s="50" t="s">
        <v>13</v>
      </c>
      <c r="B136" s="197" t="s">
        <v>102</v>
      </c>
      <c r="C136" s="197"/>
      <c r="D136" s="37">
        <f>D91</f>
        <v>157.3577403992</v>
      </c>
    </row>
    <row r="137" spans="1:4">
      <c r="A137" s="50" t="s">
        <v>15</v>
      </c>
      <c r="B137" s="197" t="s">
        <v>103</v>
      </c>
      <c r="C137" s="197"/>
      <c r="D137" s="14">
        <f>D110</f>
        <v>462.80449652962955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7765.985243232386</v>
      </c>
    </row>
    <row r="140" spans="1:4">
      <c r="A140" s="50" t="s">
        <v>48</v>
      </c>
      <c r="B140" s="196" t="s">
        <v>106</v>
      </c>
      <c r="C140" s="196"/>
      <c r="D140" s="37">
        <f>D128</f>
        <v>929.69717112914395</v>
      </c>
    </row>
    <row r="141" spans="1:4" ht="15">
      <c r="A141" s="149" t="s">
        <v>107</v>
      </c>
      <c r="B141" s="149"/>
      <c r="C141" s="149"/>
      <c r="D141" s="18">
        <f>TRUNC((D139+D140),2)</f>
        <v>8695.68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42"/>
  <sheetViews>
    <sheetView showGridLines="0" view="pageBreakPreview" topLeftCell="A63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25.9" customHeight="1">
      <c r="A12" s="199" t="s">
        <v>230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2004.08</v>
      </c>
    </row>
    <row r="26" spans="1:4" ht="39.75" customHeight="1">
      <c r="A26" s="62">
        <v>4</v>
      </c>
      <c r="B26" s="140" t="s">
        <v>24</v>
      </c>
      <c r="C26" s="140"/>
      <c r="D26" s="11" t="s">
        <v>231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Salários'!F11</f>
        <v>4621.46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4621.46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384.96761800000002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128.37388888888887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513.34150688888894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178.64284439733333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691.98435128622225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924.29200000000003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115.5365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46.214600000000004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69.321899999999999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46.214600000000004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27.728760000000001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9.2429199999999998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369.71680000000003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1608.2680799999998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'Adm.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'Adm. Auxiliar'!C67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691.98435128622225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1608.2680799999998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2925.7404312862218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38.358117999999997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3.0686494400000002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5.3394500256000015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80.875550000000004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28.144691400000003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11.257876560000003</v>
      </c>
    </row>
    <row r="91" spans="1:4" ht="15">
      <c r="A91" s="149" t="s">
        <v>68</v>
      </c>
      <c r="B91" s="149"/>
      <c r="C91" s="42">
        <f>SUM(C85:C90)</f>
        <v>3.6145360000000001E-2</v>
      </c>
      <c r="D91" s="18">
        <f>SUM(D85:D90)</f>
        <v>167.0443354256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460.00643518518513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12.6628004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0.55457520000000005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0.83186280000000001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4.5752454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12.6628004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491.29371938518506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491.29371938518506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491.29371938518506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106.6720003192611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8.3122104864162694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867.33363801635778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71.665279412368534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336.27554185803695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459.39281674595213</v>
      </c>
    </row>
    <row r="128" spans="1:4" ht="15">
      <c r="A128" s="34"/>
      <c r="B128" s="55" t="s">
        <v>96</v>
      </c>
      <c r="C128" s="44"/>
      <c r="D128" s="18">
        <f>D122+D123+D124</f>
        <v>982.3178488220351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4621.46</v>
      </c>
    </row>
    <row r="135" spans="1:4">
      <c r="A135" s="50" t="s">
        <v>10</v>
      </c>
      <c r="B135" s="197" t="s">
        <v>101</v>
      </c>
      <c r="C135" s="197"/>
      <c r="D135" s="37">
        <f>D80</f>
        <v>2925.7404312862218</v>
      </c>
    </row>
    <row r="136" spans="1:4">
      <c r="A136" s="50" t="s">
        <v>13</v>
      </c>
      <c r="B136" s="197" t="s">
        <v>102</v>
      </c>
      <c r="C136" s="197"/>
      <c r="D136" s="37">
        <f>D91</f>
        <v>167.0443354256</v>
      </c>
    </row>
    <row r="137" spans="1:4">
      <c r="A137" s="50" t="s">
        <v>15</v>
      </c>
      <c r="B137" s="197" t="s">
        <v>103</v>
      </c>
      <c r="C137" s="197"/>
      <c r="D137" s="14">
        <f>D110</f>
        <v>491.29371938518506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8205.538486097008</v>
      </c>
    </row>
    <row r="140" spans="1:4">
      <c r="A140" s="50" t="s">
        <v>48</v>
      </c>
      <c r="B140" s="196" t="s">
        <v>106</v>
      </c>
      <c r="C140" s="196"/>
      <c r="D140" s="37">
        <f>D128</f>
        <v>982.3178488220351</v>
      </c>
    </row>
    <row r="141" spans="1:4" ht="15">
      <c r="A141" s="149" t="s">
        <v>107</v>
      </c>
      <c r="B141" s="149"/>
      <c r="C141" s="149"/>
      <c r="D141" s="18">
        <f>TRUNC((D139+D140),2)</f>
        <v>9187.85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42"/>
  <sheetViews>
    <sheetView showGridLines="0" view="pageBreakPreview" topLeftCell="A55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13.9" customHeight="1">
      <c r="A12" s="199" t="s">
        <v>232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237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1194.92</v>
      </c>
    </row>
    <row r="26" spans="1:4" ht="39.75" customHeight="1">
      <c r="A26" s="62">
        <v>4</v>
      </c>
      <c r="B26" s="140" t="s">
        <v>24</v>
      </c>
      <c r="C26" s="140"/>
      <c r="D26" s="11" t="s">
        <v>233</v>
      </c>
    </row>
    <row r="27" spans="1:4">
      <c r="A27" s="62">
        <v>5</v>
      </c>
      <c r="B27" s="140" t="s">
        <v>25</v>
      </c>
      <c r="C27" s="140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Salários'!F13</f>
        <v>2633.08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2633.08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219.33556400000001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73.141111111111101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292.47667511111109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101.78188293866667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394.25855804977778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526.61599999999999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65.826999999999998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26.3308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39.496199999999995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26.3308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15.79848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5.2661600000000002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210.6464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916.31183999999996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'Assist. Adm.'!C66</f>
        <v>5.5</v>
      </c>
      <c r="D66" s="73">
        <f>IF((C66*22*2)-(D32*6%)&gt;0,(C66*22*2)-(D32*6%),0)</f>
        <v>84.015200000000021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709.50320000000011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394.25855804977778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916.31183999999996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709.50320000000011</v>
      </c>
    </row>
    <row r="80" spans="1:4" ht="15">
      <c r="A80" s="149" t="s">
        <v>63</v>
      </c>
      <c r="B80" s="149"/>
      <c r="C80" s="38" t="s">
        <v>0</v>
      </c>
      <c r="D80" s="18">
        <f>SUM(D77:D79)</f>
        <v>2020.073598049778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1.8100000000000002E-2</v>
      </c>
      <c r="D85" s="14">
        <f t="shared" ref="D85:D90" si="0">D$34*C85</f>
        <v>47.658748000000003</v>
      </c>
    </row>
    <row r="86" spans="1:4" ht="49.5">
      <c r="A86" s="54" t="s">
        <v>10</v>
      </c>
      <c r="B86" s="105" t="s">
        <v>223</v>
      </c>
      <c r="C86" s="41">
        <f>C85*C58</f>
        <v>1.4480000000000001E-3</v>
      </c>
      <c r="D86" s="14">
        <f t="shared" si="0"/>
        <v>3.8126998400000001</v>
      </c>
    </row>
    <row r="87" spans="1:4" ht="62.25">
      <c r="A87" s="54" t="s">
        <v>13</v>
      </c>
      <c r="B87" s="105" t="s">
        <v>224</v>
      </c>
      <c r="C87" s="41">
        <f>40%*C59*C85</f>
        <v>2.5195200000000004E-3</v>
      </c>
      <c r="D87" s="14">
        <f t="shared" si="0"/>
        <v>6.6340977216000008</v>
      </c>
    </row>
    <row r="88" spans="1:4">
      <c r="A88" s="54" t="s">
        <v>15</v>
      </c>
      <c r="B88" s="105" t="s">
        <v>67</v>
      </c>
      <c r="C88" s="41">
        <v>2.8999999999999998E-3</v>
      </c>
      <c r="D88" s="14">
        <f t="shared" si="0"/>
        <v>7.6359319999999995</v>
      </c>
    </row>
    <row r="89" spans="1:4" ht="62.25">
      <c r="A89" s="54" t="s">
        <v>17</v>
      </c>
      <c r="B89" s="105" t="s">
        <v>225</v>
      </c>
      <c r="C89" s="41">
        <f>C59*C88</f>
        <v>1.0092E-3</v>
      </c>
      <c r="D89" s="14">
        <f t="shared" si="0"/>
        <v>2.6573043360000002</v>
      </c>
    </row>
    <row r="90" spans="1:4" ht="62.25">
      <c r="A90" s="54" t="s">
        <v>48</v>
      </c>
      <c r="B90" s="105" t="s">
        <v>226</v>
      </c>
      <c r="C90" s="41">
        <f>40%*C59*C88</f>
        <v>4.0368000000000001E-4</v>
      </c>
      <c r="D90" s="14">
        <f t="shared" si="0"/>
        <v>1.0629217343999999</v>
      </c>
    </row>
    <row r="91" spans="1:4" ht="15">
      <c r="A91" s="149" t="s">
        <v>68</v>
      </c>
      <c r="B91" s="149"/>
      <c r="C91" s="42">
        <f>SUM(C85:C90)</f>
        <v>2.6380400000000002E-2</v>
      </c>
      <c r="D91" s="18">
        <f>SUM(D85:D90)</f>
        <v>69.46170363200001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262.08898148148143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7.2146391999999997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0.31596960000000002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0.4739544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2.6067491999999999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7.2146391999999997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279.91493308148154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279.91493308148154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279.91493308148154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65.032893051922358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5.0675631278151814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528.77245718310394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43.690944555383588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205.0113552214153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280.07015740630504</v>
      </c>
    </row>
    <row r="128" spans="1:4" ht="15">
      <c r="A128" s="34"/>
      <c r="B128" s="55" t="s">
        <v>96</v>
      </c>
      <c r="C128" s="44"/>
      <c r="D128" s="18">
        <f>D122+D123+D124</f>
        <v>598.87291336284147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2633.08</v>
      </c>
    </row>
    <row r="135" spans="1:4">
      <c r="A135" s="50" t="s">
        <v>10</v>
      </c>
      <c r="B135" s="197" t="s">
        <v>101</v>
      </c>
      <c r="C135" s="197"/>
      <c r="D135" s="37">
        <f>D80</f>
        <v>2020.073598049778</v>
      </c>
    </row>
    <row r="136" spans="1:4">
      <c r="A136" s="50" t="s">
        <v>13</v>
      </c>
      <c r="B136" s="197" t="s">
        <v>102</v>
      </c>
      <c r="C136" s="197"/>
      <c r="D136" s="37">
        <f>D91</f>
        <v>69.46170363200001</v>
      </c>
    </row>
    <row r="137" spans="1:4">
      <c r="A137" s="50" t="s">
        <v>15</v>
      </c>
      <c r="B137" s="197" t="s">
        <v>103</v>
      </c>
      <c r="C137" s="197"/>
      <c r="D137" s="14">
        <f>D110</f>
        <v>279.91493308148154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5002.5302347632587</v>
      </c>
    </row>
    <row r="140" spans="1:4">
      <c r="A140" s="50" t="s">
        <v>48</v>
      </c>
      <c r="B140" s="196" t="s">
        <v>106</v>
      </c>
      <c r="C140" s="196"/>
      <c r="D140" s="37">
        <f>D128</f>
        <v>598.87291336284147</v>
      </c>
    </row>
    <row r="141" spans="1:4" ht="15">
      <c r="A141" s="149" t="s">
        <v>107</v>
      </c>
      <c r="B141" s="149"/>
      <c r="C141" s="149"/>
      <c r="D141" s="18">
        <f>TRUNC((D139+D140),2)</f>
        <v>5601.4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B135:C135"/>
    <mergeCell ref="B136:C136"/>
    <mergeCell ref="A142:D142"/>
    <mergeCell ref="B138:C138"/>
    <mergeCell ref="A139:C139"/>
    <mergeCell ref="B140:C140"/>
    <mergeCell ref="A141:C141"/>
    <mergeCell ref="B137:C137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11:B11"/>
    <mergeCell ref="A7:B7"/>
    <mergeCell ref="C7:D7"/>
    <mergeCell ref="A8:B8"/>
    <mergeCell ref="C8:D8"/>
    <mergeCell ref="A10:D10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42"/>
  <sheetViews>
    <sheetView showGridLines="0" view="pageBreakPreview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13.9" customHeight="1">
      <c r="A12" s="199" t="s">
        <v>234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237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1192.92</v>
      </c>
    </row>
    <row r="26" spans="1:4" ht="39.75" customHeight="1">
      <c r="A26" s="62">
        <v>4</v>
      </c>
      <c r="B26" s="140" t="s">
        <v>24</v>
      </c>
      <c r="C26" s="140"/>
      <c r="D26" s="11" t="s">
        <v>179</v>
      </c>
    </row>
    <row r="27" spans="1:4">
      <c r="A27" s="62">
        <v>5</v>
      </c>
      <c r="B27" s="140" t="s">
        <v>25</v>
      </c>
      <c r="C27" s="140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Salários'!F14</f>
        <v>1992.27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1992.27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165.95609099999999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55.340833333333329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221.29692433333332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77.011329668000002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298.30825400133335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398.45400000000001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49.806750000000001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19.922699999999999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29.884049999999998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19.922699999999999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11.953620000000001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3.98454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159.38159999999999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693.30996000000005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'Téc. Sênior'!C66</f>
        <v>5.5</v>
      </c>
      <c r="D66" s="73">
        <f>IF((C66*22*2)-(D32*6%)&gt;0,(C66*22*2)-(D32*6%),0)</f>
        <v>122.46380000000001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747.95180000000005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298.30825400133335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693.30996000000005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747.95180000000005</v>
      </c>
    </row>
    <row r="80" spans="1:4" ht="15">
      <c r="A80" s="149" t="s">
        <v>63</v>
      </c>
      <c r="B80" s="149"/>
      <c r="C80" s="38" t="s">
        <v>0</v>
      </c>
      <c r="D80" s="18">
        <f>SUM(D77:D79)</f>
        <v>1739.5700140013334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1.8100000000000002E-2</v>
      </c>
      <c r="D85" s="14">
        <f t="shared" ref="D85:D90" si="0">D$34*C85</f>
        <v>36.060087000000003</v>
      </c>
    </row>
    <row r="86" spans="1:4" ht="49.5">
      <c r="A86" s="54" t="s">
        <v>10</v>
      </c>
      <c r="B86" s="105" t="s">
        <v>223</v>
      </c>
      <c r="C86" s="41">
        <f>C85*C58</f>
        <v>1.4480000000000001E-3</v>
      </c>
      <c r="D86" s="14">
        <f t="shared" si="0"/>
        <v>2.8848069600000001</v>
      </c>
    </row>
    <row r="87" spans="1:4" ht="62.25">
      <c r="A87" s="54" t="s">
        <v>13</v>
      </c>
      <c r="B87" s="105" t="s">
        <v>224</v>
      </c>
      <c r="C87" s="41">
        <f>40%*C59*C85</f>
        <v>2.5195200000000004E-3</v>
      </c>
      <c r="D87" s="14">
        <f t="shared" si="0"/>
        <v>5.0195641104000011</v>
      </c>
    </row>
    <row r="88" spans="1:4">
      <c r="A88" s="54" t="s">
        <v>15</v>
      </c>
      <c r="B88" s="105" t="s">
        <v>67</v>
      </c>
      <c r="C88" s="41">
        <v>2.8999999999999998E-3</v>
      </c>
      <c r="D88" s="14">
        <f t="shared" si="0"/>
        <v>5.7775829999999999</v>
      </c>
    </row>
    <row r="89" spans="1:4" ht="62.25">
      <c r="A89" s="54" t="s">
        <v>17</v>
      </c>
      <c r="B89" s="105" t="s">
        <v>225</v>
      </c>
      <c r="C89" s="41">
        <f>C59*C88</f>
        <v>1.0092E-3</v>
      </c>
      <c r="D89" s="14">
        <f t="shared" si="0"/>
        <v>2.0105988840000002</v>
      </c>
    </row>
    <row r="90" spans="1:4" ht="62.25">
      <c r="A90" s="54" t="s">
        <v>48</v>
      </c>
      <c r="B90" s="105" t="s">
        <v>226</v>
      </c>
      <c r="C90" s="41">
        <f>40%*C59*C88</f>
        <v>4.0368000000000001E-4</v>
      </c>
      <c r="D90" s="14">
        <f t="shared" si="0"/>
        <v>0.80423955359999999</v>
      </c>
    </row>
    <row r="91" spans="1:4" ht="15">
      <c r="A91" s="149" t="s">
        <v>68</v>
      </c>
      <c r="B91" s="149"/>
      <c r="C91" s="42">
        <f>SUM(C85:C90)</f>
        <v>2.6380400000000002E-2</v>
      </c>
      <c r="D91" s="18">
        <f>SUM(D85:D90)</f>
        <v>52.556879507999994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198.30465277777773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5.4588197999999997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0.23907239999999999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0.3586086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1.9723473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5.4588197999999997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211.7923206777777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211.7923206777777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211.7923206777777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51.950459784432446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4.0481396739715434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422.40120318919691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34.901794331310754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163.76995801615047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223.72945084173563</v>
      </c>
    </row>
    <row r="128" spans="1:4" ht="15">
      <c r="A128" s="34"/>
      <c r="B128" s="55" t="s">
        <v>96</v>
      </c>
      <c r="C128" s="44"/>
      <c r="D128" s="18">
        <f>D122+D123+D124</f>
        <v>478.39980264760089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1992.27</v>
      </c>
    </row>
    <row r="135" spans="1:4">
      <c r="A135" s="50" t="s">
        <v>10</v>
      </c>
      <c r="B135" s="197" t="s">
        <v>101</v>
      </c>
      <c r="C135" s="197"/>
      <c r="D135" s="37">
        <f>D80</f>
        <v>1739.5700140013334</v>
      </c>
    </row>
    <row r="136" spans="1:4">
      <c r="A136" s="50" t="s">
        <v>13</v>
      </c>
      <c r="B136" s="197" t="s">
        <v>102</v>
      </c>
      <c r="C136" s="197"/>
      <c r="D136" s="37">
        <f>D91</f>
        <v>52.556879507999994</v>
      </c>
    </row>
    <row r="137" spans="1:4">
      <c r="A137" s="50" t="s">
        <v>15</v>
      </c>
      <c r="B137" s="197" t="s">
        <v>103</v>
      </c>
      <c r="C137" s="197"/>
      <c r="D137" s="14">
        <f>D110</f>
        <v>211.7923206777777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3996.1892141871112</v>
      </c>
    </row>
    <row r="140" spans="1:4">
      <c r="A140" s="50" t="s">
        <v>48</v>
      </c>
      <c r="B140" s="196" t="s">
        <v>106</v>
      </c>
      <c r="C140" s="196"/>
      <c r="D140" s="37">
        <f>D128</f>
        <v>478.39980264760089</v>
      </c>
    </row>
    <row r="141" spans="1:4" ht="15">
      <c r="A141" s="149" t="s">
        <v>107</v>
      </c>
      <c r="B141" s="149"/>
      <c r="C141" s="149"/>
      <c r="D141" s="18">
        <f>TRUNC((D139+D140),2)</f>
        <v>4474.58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B135:C135"/>
    <mergeCell ref="B136:C136"/>
    <mergeCell ref="A142:D142"/>
    <mergeCell ref="B138:C138"/>
    <mergeCell ref="A139:C139"/>
    <mergeCell ref="B140:C140"/>
    <mergeCell ref="A141:C141"/>
    <mergeCell ref="B137:C137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11:B11"/>
    <mergeCell ref="A7:B7"/>
    <mergeCell ref="C7:D7"/>
    <mergeCell ref="A8:B8"/>
    <mergeCell ref="C8:D8"/>
    <mergeCell ref="A10:D10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0"/>
  <sheetViews>
    <sheetView showGridLines="0" view="pageBreakPreview" topLeftCell="A13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146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18" t="s">
        <v>133</v>
      </c>
      <c r="C12" s="218"/>
      <c r="D12" s="77" t="s">
        <v>28</v>
      </c>
    </row>
    <row r="13" spans="1:4" ht="18.75" customHeight="1">
      <c r="A13" s="68"/>
      <c r="B13" s="219" t="s">
        <v>134</v>
      </c>
      <c r="C13" s="219"/>
      <c r="D13" s="75">
        <v>410</v>
      </c>
    </row>
    <row r="14" spans="1:4" ht="18.75" customHeight="1">
      <c r="A14" s="68"/>
      <c r="B14" s="220" t="s">
        <v>135</v>
      </c>
      <c r="C14" s="221"/>
      <c r="D14" s="78">
        <f>SUM(D13:D13)</f>
        <v>410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0.41000000000000003</v>
      </c>
    </row>
    <row r="17" spans="1:4" ht="18.75" customHeight="1">
      <c r="A17" s="79"/>
      <c r="B17" s="205" t="s">
        <v>137</v>
      </c>
      <c r="C17" s="205"/>
      <c r="D17" s="83">
        <f>SUM(D16:D16)</f>
        <v>0.41000000000000003</v>
      </c>
    </row>
    <row r="18" spans="1:4" ht="18.75" customHeight="1">
      <c r="A18" s="215"/>
      <c r="B18" s="216"/>
      <c r="C18" s="216"/>
      <c r="D18" s="21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3.5348917844522969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16.58679991166078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22.659562720848058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38.74270400000001</v>
      </c>
    </row>
    <row r="24" spans="1:4" ht="18.75" customHeight="1">
      <c r="A24" s="208"/>
      <c r="B24" s="209"/>
      <c r="C24" s="209"/>
      <c r="D24" s="210"/>
    </row>
    <row r="25" spans="1:4" ht="18.75" customHeight="1">
      <c r="A25" s="85"/>
      <c r="B25" s="211" t="s">
        <v>139</v>
      </c>
      <c r="C25" s="211"/>
      <c r="D25" s="86">
        <f>TRUNC((D14+D17+D23),2)</f>
        <v>449.15</v>
      </c>
    </row>
    <row r="26" spans="1:4" ht="18.75" customHeight="1">
      <c r="A26" s="85"/>
      <c r="B26" s="212" t="s">
        <v>140</v>
      </c>
      <c r="C26" s="213"/>
      <c r="D26" s="86">
        <f>Resumo!E30</f>
        <v>1347.45</v>
      </c>
    </row>
    <row r="27" spans="1:4" ht="54.75" customHeight="1">
      <c r="B27" s="214" t="s">
        <v>183</v>
      </c>
      <c r="C27" s="214"/>
      <c r="D27" s="214"/>
    </row>
    <row r="28" spans="1:4" ht="54.75" customHeight="1">
      <c r="B28" s="206" t="s">
        <v>184</v>
      </c>
      <c r="C28" s="207"/>
      <c r="D28" s="207"/>
    </row>
    <row r="29" spans="1:4" ht="54.75" customHeight="1">
      <c r="B29" s="206" t="s">
        <v>185</v>
      </c>
      <c r="C29" s="207"/>
      <c r="D29" s="207"/>
    </row>
    <row r="30" spans="1:4" ht="54.75" customHeight="1">
      <c r="B30" s="206" t="s">
        <v>186</v>
      </c>
      <c r="C30" s="207"/>
      <c r="D30" s="207"/>
    </row>
  </sheetData>
  <sheetProtection selectLockedCells="1"/>
  <mergeCells count="17">
    <mergeCell ref="A18:D18"/>
    <mergeCell ref="A10:D10"/>
    <mergeCell ref="B12:C12"/>
    <mergeCell ref="B13:C13"/>
    <mergeCell ref="B14:C14"/>
    <mergeCell ref="B30:D30"/>
    <mergeCell ref="A24:D24"/>
    <mergeCell ref="B25:C25"/>
    <mergeCell ref="B26:C26"/>
    <mergeCell ref="B27:D27"/>
    <mergeCell ref="B28:D28"/>
    <mergeCell ref="B29:D29"/>
    <mergeCell ref="B17:C17"/>
    <mergeCell ref="A7:B7"/>
    <mergeCell ref="C7:D7"/>
    <mergeCell ref="A8:B8"/>
    <mergeCell ref="C8:D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0"/>
  <sheetViews>
    <sheetView showGridLines="0" view="pageBreakPreview" zoomScale="80" zoomScaleNormal="85" zoomScaleSheetLayoutView="80" workbookViewId="0">
      <selection activeCell="D13" sqref="D13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147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18" t="s">
        <v>133</v>
      </c>
      <c r="C12" s="218"/>
      <c r="D12" s="77" t="s">
        <v>28</v>
      </c>
    </row>
    <row r="13" spans="1:4" ht="18.75" customHeight="1">
      <c r="A13" s="68"/>
      <c r="B13" s="219" t="s">
        <v>141</v>
      </c>
      <c r="C13" s="219"/>
      <c r="D13" s="75">
        <v>200</v>
      </c>
    </row>
    <row r="14" spans="1:4" ht="18.75" customHeight="1">
      <c r="A14" s="68"/>
      <c r="B14" s="220" t="s">
        <v>135</v>
      </c>
      <c r="C14" s="221"/>
      <c r="D14" s="78">
        <f>SUM(D13:D13)</f>
        <v>200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0.2</v>
      </c>
    </row>
    <row r="17" spans="1:4" ht="18.75" customHeight="1">
      <c r="A17" s="79"/>
      <c r="B17" s="205" t="s">
        <v>137</v>
      </c>
      <c r="C17" s="205"/>
      <c r="D17" s="83">
        <f>SUM(D16:D16)</f>
        <v>0.2</v>
      </c>
    </row>
    <row r="18" spans="1:4" ht="18.75" customHeight="1">
      <c r="A18" s="215"/>
      <c r="B18" s="216"/>
      <c r="C18" s="216"/>
      <c r="D18" s="21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1.7243374558303888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8.0911219081272083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11.05344522968198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18.898880000000002</v>
      </c>
    </row>
    <row r="24" spans="1:4" ht="18.75" customHeight="1">
      <c r="A24" s="208"/>
      <c r="B24" s="209"/>
      <c r="C24" s="209"/>
      <c r="D24" s="210"/>
    </row>
    <row r="25" spans="1:4" ht="18.75" customHeight="1">
      <c r="A25" s="85"/>
      <c r="B25" s="211" t="s">
        <v>139</v>
      </c>
      <c r="C25" s="211"/>
      <c r="D25" s="86">
        <f>TRUNC((D14+D17+D23),2)</f>
        <v>219.09</v>
      </c>
    </row>
    <row r="26" spans="1:4" ht="18.75" customHeight="1">
      <c r="A26" s="85"/>
      <c r="B26" s="212" t="s">
        <v>140</v>
      </c>
      <c r="C26" s="213"/>
      <c r="D26" s="86">
        <f>Resumo!E31</f>
        <v>36.515000000000001</v>
      </c>
    </row>
    <row r="27" spans="1:4" ht="54.75" customHeight="1">
      <c r="B27" s="214" t="s">
        <v>183</v>
      </c>
      <c r="C27" s="214"/>
      <c r="D27" s="214"/>
    </row>
    <row r="28" spans="1:4" ht="54.75" customHeight="1">
      <c r="B28" s="206" t="s">
        <v>184</v>
      </c>
      <c r="C28" s="207"/>
      <c r="D28" s="207"/>
    </row>
    <row r="29" spans="1:4" ht="54.75" customHeight="1">
      <c r="B29" s="206" t="s">
        <v>185</v>
      </c>
      <c r="C29" s="207"/>
      <c r="D29" s="207"/>
    </row>
    <row r="30" spans="1:4" ht="54.75" customHeight="1">
      <c r="B30" s="206" t="s">
        <v>186</v>
      </c>
      <c r="C30" s="207"/>
      <c r="D30" s="207"/>
    </row>
  </sheetData>
  <sheetProtection selectLockedCells="1"/>
  <mergeCells count="17">
    <mergeCell ref="B30:D30"/>
    <mergeCell ref="A18:D18"/>
    <mergeCell ref="B29:D29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  <mergeCell ref="A7:B7"/>
    <mergeCell ref="C7:D7"/>
    <mergeCell ref="A8:B8"/>
    <mergeCell ref="C8:D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0"/>
  <sheetViews>
    <sheetView showGridLines="0" view="pageBreakPreview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148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18" t="s">
        <v>133</v>
      </c>
      <c r="C12" s="218"/>
      <c r="D12" s="77" t="s">
        <v>28</v>
      </c>
    </row>
    <row r="13" spans="1:4" ht="18.75" customHeight="1">
      <c r="A13" s="68"/>
      <c r="B13" s="219" t="s">
        <v>142</v>
      </c>
      <c r="C13" s="219"/>
      <c r="D13" s="75">
        <v>149.55000000000001</v>
      </c>
    </row>
    <row r="14" spans="1:4" ht="18.75" customHeight="1">
      <c r="A14" s="68"/>
      <c r="B14" s="220" t="s">
        <v>135</v>
      </c>
      <c r="C14" s="221"/>
      <c r="D14" s="78">
        <f>SUM(D13:D13)</f>
        <v>149.55000000000001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0.14955000000000002</v>
      </c>
    </row>
    <row r="17" spans="1:4" ht="18.75" customHeight="1">
      <c r="A17" s="79"/>
      <c r="B17" s="205" t="s">
        <v>137</v>
      </c>
      <c r="C17" s="205"/>
      <c r="D17" s="83">
        <f>SUM(D16:D16)</f>
        <v>0.14955000000000002</v>
      </c>
    </row>
    <row r="18" spans="1:4" ht="18.75" customHeight="1">
      <c r="A18" s="215"/>
      <c r="B18" s="216"/>
      <c r="C18" s="216"/>
      <c r="D18" s="21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1.2893733325971732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6.0501364068021211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8.2652136704947008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14.131637520000004</v>
      </c>
    </row>
    <row r="24" spans="1:4" ht="18.75" customHeight="1">
      <c r="A24" s="208"/>
      <c r="B24" s="209"/>
      <c r="C24" s="209"/>
      <c r="D24" s="210"/>
    </row>
    <row r="25" spans="1:4" ht="18.75" customHeight="1">
      <c r="A25" s="85"/>
      <c r="B25" s="211" t="s">
        <v>139</v>
      </c>
      <c r="C25" s="211"/>
      <c r="D25" s="86">
        <f>TRUNC((D14+D17+D23),2)</f>
        <v>163.83000000000001</v>
      </c>
    </row>
    <row r="26" spans="1:4" ht="18.75" customHeight="1">
      <c r="A26" s="85"/>
      <c r="B26" s="212" t="s">
        <v>140</v>
      </c>
      <c r="C26" s="213"/>
      <c r="D26" s="86">
        <f>Resumo!E32</f>
        <v>982.98</v>
      </c>
    </row>
    <row r="27" spans="1:4" ht="54.75" customHeight="1">
      <c r="B27" s="214" t="s">
        <v>183</v>
      </c>
      <c r="C27" s="214"/>
      <c r="D27" s="214"/>
    </row>
    <row r="28" spans="1:4" ht="54.75" customHeight="1">
      <c r="B28" s="206" t="s">
        <v>184</v>
      </c>
      <c r="C28" s="207"/>
      <c r="D28" s="207"/>
    </row>
    <row r="29" spans="1:4" ht="54.75" customHeight="1">
      <c r="B29" s="206" t="s">
        <v>185</v>
      </c>
      <c r="C29" s="207"/>
      <c r="D29" s="207"/>
    </row>
    <row r="30" spans="1:4" ht="54.75" customHeight="1">
      <c r="B30" s="206" t="s">
        <v>186</v>
      </c>
      <c r="C30" s="207"/>
      <c r="D30" s="207"/>
    </row>
  </sheetData>
  <sheetProtection selectLockedCells="1"/>
  <mergeCells count="17">
    <mergeCell ref="B30:D30"/>
    <mergeCell ref="A18:D18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  <mergeCell ref="A7:B7"/>
    <mergeCell ref="C7:D7"/>
    <mergeCell ref="A8:B8"/>
    <mergeCell ref="C8:D8"/>
    <mergeCell ref="B29:D29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9"/>
  <sheetViews>
    <sheetView showGridLines="0" tabSelected="1" view="pageBreakPreview" topLeftCell="A23" zoomScale="85" zoomScaleNormal="85" zoomScaleSheetLayoutView="85" workbookViewId="0">
      <selection activeCell="F38" sqref="F38"/>
    </sheetView>
  </sheetViews>
  <sheetFormatPr defaultColWidth="0" defaultRowHeight="14.25" zeroHeight="1"/>
  <cols>
    <col min="1" max="1" width="9.140625" style="63" customWidth="1"/>
    <col min="2" max="2" width="54.42578125" style="63" customWidth="1"/>
    <col min="3" max="5" width="23.7109375" style="63" customWidth="1"/>
    <col min="6" max="6" width="25.85546875" style="63" bestFit="1" customWidth="1"/>
    <col min="7" max="7" width="14.28515625" style="63" hidden="1" customWidth="1"/>
    <col min="8" max="8" width="16.85546875" style="63" hidden="1" customWidth="1"/>
    <col min="9" max="16384" width="9.140625" style="63" hidden="1"/>
  </cols>
  <sheetData>
    <row r="1" spans="1:6">
      <c r="A1" s="104" t="s">
        <v>204</v>
      </c>
      <c r="B1" s="64"/>
      <c r="C1" s="64"/>
      <c r="D1" s="64"/>
    </row>
    <row r="2" spans="1:6">
      <c r="A2" s="104" t="s">
        <v>238</v>
      </c>
      <c r="B2" s="64"/>
      <c r="C2" s="64"/>
      <c r="D2" s="64"/>
    </row>
    <row r="3" spans="1:6">
      <c r="A3" s="104" t="s">
        <v>239</v>
      </c>
      <c r="B3" s="64"/>
      <c r="C3" s="64"/>
      <c r="D3" s="64"/>
    </row>
    <row r="4" spans="1:6">
      <c r="A4" s="104" t="s">
        <v>240</v>
      </c>
      <c r="B4" s="64"/>
      <c r="C4" s="64"/>
      <c r="D4" s="64"/>
    </row>
    <row r="5" spans="1:6">
      <c r="A5" s="104" t="s">
        <v>241</v>
      </c>
      <c r="B5" s="64"/>
      <c r="C5" s="64"/>
      <c r="D5" s="64"/>
    </row>
    <row r="6" spans="1:6">
      <c r="F6" s="106"/>
    </row>
    <row r="7" spans="1:6">
      <c r="A7" s="140" t="s">
        <v>187</v>
      </c>
      <c r="B7" s="140"/>
      <c r="C7" s="141" t="s">
        <v>180</v>
      </c>
      <c r="D7" s="141"/>
      <c r="F7" s="106"/>
    </row>
    <row r="8" spans="1:6" ht="15">
      <c r="A8" s="140" t="s">
        <v>2</v>
      </c>
      <c r="B8" s="140"/>
      <c r="C8" s="142" t="s">
        <v>227</v>
      </c>
      <c r="D8" s="142"/>
      <c r="F8" s="107"/>
    </row>
    <row r="9" spans="1:6"/>
    <row r="10" spans="1:6" ht="48" customHeight="1">
      <c r="A10" s="223" t="s">
        <v>130</v>
      </c>
      <c r="B10" s="223"/>
      <c r="C10" s="223"/>
      <c r="D10" s="223"/>
      <c r="E10" s="223"/>
      <c r="F10" s="223"/>
    </row>
    <row r="11" spans="1:6" ht="27" customHeight="1">
      <c r="A11" s="222" t="s">
        <v>131</v>
      </c>
      <c r="B11" s="222"/>
      <c r="C11" s="222"/>
      <c r="D11" s="222"/>
      <c r="E11" s="222"/>
      <c r="F11" s="222"/>
    </row>
    <row r="12" spans="1:6" ht="39" customHeight="1">
      <c r="A12" s="224" t="s">
        <v>1</v>
      </c>
      <c r="B12" s="224" t="s">
        <v>121</v>
      </c>
      <c r="C12" s="87" t="s">
        <v>117</v>
      </c>
      <c r="D12" s="87" t="s">
        <v>118</v>
      </c>
      <c r="E12" s="87" t="s">
        <v>119</v>
      </c>
      <c r="F12" s="87" t="s">
        <v>120</v>
      </c>
    </row>
    <row r="13" spans="1:6" ht="15">
      <c r="A13" s="224"/>
      <c r="B13" s="224"/>
      <c r="C13" s="87" t="s">
        <v>113</v>
      </c>
      <c r="D13" s="88" t="s">
        <v>114</v>
      </c>
      <c r="E13" s="88" t="s">
        <v>115</v>
      </c>
      <c r="F13" s="88" t="s">
        <v>116</v>
      </c>
    </row>
    <row r="14" spans="1:6" ht="25.5" customHeight="1">
      <c r="A14" s="89" t="s">
        <v>149</v>
      </c>
      <c r="B14" s="103" t="s">
        <v>182</v>
      </c>
      <c r="C14" s="90">
        <v>1</v>
      </c>
      <c r="D14" s="91">
        <f>Coordenador!D141</f>
        <v>31419.68</v>
      </c>
      <c r="E14" s="91">
        <f t="shared" ref="E14:E24" si="0">C14*D14</f>
        <v>31419.68</v>
      </c>
      <c r="F14" s="91">
        <f t="shared" ref="F14:F24" si="1">E14*12</f>
        <v>377036.16000000003</v>
      </c>
    </row>
    <row r="15" spans="1:6" ht="25.5" customHeight="1">
      <c r="A15" s="89" t="s">
        <v>150</v>
      </c>
      <c r="B15" s="103" t="s">
        <v>213</v>
      </c>
      <c r="C15" s="90">
        <v>22</v>
      </c>
      <c r="D15" s="91">
        <f>'Eng. Pleno'!D141</f>
        <v>19637.04</v>
      </c>
      <c r="E15" s="91">
        <f t="shared" si="0"/>
        <v>432014.88</v>
      </c>
      <c r="F15" s="91">
        <f t="shared" si="1"/>
        <v>5184178.5600000005</v>
      </c>
    </row>
    <row r="16" spans="1:6" ht="25.5" customHeight="1">
      <c r="A16" s="89" t="s">
        <v>151</v>
      </c>
      <c r="B16" s="103" t="s">
        <v>214</v>
      </c>
      <c r="C16" s="90">
        <v>2</v>
      </c>
      <c r="D16" s="91">
        <f>Economista!D141</f>
        <v>21393.54</v>
      </c>
      <c r="E16" s="91">
        <f t="shared" si="0"/>
        <v>42787.08</v>
      </c>
      <c r="F16" s="91">
        <f t="shared" si="1"/>
        <v>513444.96</v>
      </c>
    </row>
    <row r="17" spans="1:8" ht="25.5" customHeight="1">
      <c r="A17" s="89" t="s">
        <v>152</v>
      </c>
      <c r="B17" s="103" t="s">
        <v>215</v>
      </c>
      <c r="C17" s="90">
        <v>1</v>
      </c>
      <c r="D17" s="91">
        <f>'Supervisor Administrativo'!D141</f>
        <v>15781.24</v>
      </c>
      <c r="E17" s="91">
        <f t="shared" si="0"/>
        <v>15781.24</v>
      </c>
      <c r="F17" s="91">
        <f t="shared" si="1"/>
        <v>189374.88</v>
      </c>
    </row>
    <row r="18" spans="1:8" ht="25.5" customHeight="1">
      <c r="A18" s="89" t="s">
        <v>153</v>
      </c>
      <c r="B18" s="103" t="s">
        <v>216</v>
      </c>
      <c r="C18" s="90">
        <v>1</v>
      </c>
      <c r="D18" s="91">
        <f>Contador!D141</f>
        <v>12692.49</v>
      </c>
      <c r="E18" s="91">
        <f t="shared" si="0"/>
        <v>12692.49</v>
      </c>
      <c r="F18" s="91">
        <f t="shared" si="1"/>
        <v>152309.88</v>
      </c>
    </row>
    <row r="19" spans="1:8" ht="25.5" customHeight="1">
      <c r="A19" s="89" t="s">
        <v>154</v>
      </c>
      <c r="B19" s="103" t="s">
        <v>217</v>
      </c>
      <c r="C19" s="90">
        <v>1</v>
      </c>
      <c r="D19" s="91">
        <f>'Adv. Sênior'!D141</f>
        <v>22247.55</v>
      </c>
      <c r="E19" s="91">
        <f t="shared" si="0"/>
        <v>22247.55</v>
      </c>
      <c r="F19" s="91">
        <f t="shared" si="1"/>
        <v>266970.59999999998</v>
      </c>
    </row>
    <row r="20" spans="1:8" ht="25.5" customHeight="1">
      <c r="A20" s="89" t="s">
        <v>155</v>
      </c>
      <c r="B20" s="103" t="s">
        <v>218</v>
      </c>
      <c r="C20" s="90">
        <v>1</v>
      </c>
      <c r="D20" s="91">
        <f>'Adv. Auxiliar'!D141</f>
        <v>10675.26</v>
      </c>
      <c r="E20" s="91">
        <f t="shared" si="0"/>
        <v>10675.26</v>
      </c>
      <c r="F20" s="91">
        <f t="shared" si="1"/>
        <v>128103.12</v>
      </c>
    </row>
    <row r="21" spans="1:8" ht="25.5" customHeight="1">
      <c r="A21" s="89" t="s">
        <v>156</v>
      </c>
      <c r="B21" s="103" t="s">
        <v>219</v>
      </c>
      <c r="C21" s="90">
        <v>1</v>
      </c>
      <c r="D21" s="91">
        <f>'Adm. Auxiliar'!D141</f>
        <v>8695.68</v>
      </c>
      <c r="E21" s="91">
        <f t="shared" si="0"/>
        <v>8695.68</v>
      </c>
      <c r="F21" s="91">
        <f t="shared" si="1"/>
        <v>104348.16</v>
      </c>
    </row>
    <row r="22" spans="1:8" ht="25.5" customHeight="1">
      <c r="A22" s="89" t="s">
        <v>157</v>
      </c>
      <c r="B22" s="103" t="s">
        <v>220</v>
      </c>
      <c r="C22" s="90">
        <v>5</v>
      </c>
      <c r="D22" s="91">
        <f>'Assist. Adm.'!D141</f>
        <v>9187.85</v>
      </c>
      <c r="E22" s="91">
        <f t="shared" si="0"/>
        <v>45939.25</v>
      </c>
      <c r="F22" s="91">
        <f t="shared" si="1"/>
        <v>551271</v>
      </c>
    </row>
    <row r="23" spans="1:8" ht="25.5" customHeight="1">
      <c r="A23" s="89" t="s">
        <v>158</v>
      </c>
      <c r="B23" s="103" t="s">
        <v>221</v>
      </c>
      <c r="C23" s="90">
        <v>5</v>
      </c>
      <c r="D23" s="91">
        <f>'Téc. Sênior'!D141</f>
        <v>5601.4</v>
      </c>
      <c r="E23" s="91">
        <f t="shared" si="0"/>
        <v>28007</v>
      </c>
      <c r="F23" s="91">
        <f t="shared" si="1"/>
        <v>336084</v>
      </c>
    </row>
    <row r="24" spans="1:8" ht="25.5" customHeight="1">
      <c r="A24" s="89" t="s">
        <v>181</v>
      </c>
      <c r="B24" s="103" t="s">
        <v>222</v>
      </c>
      <c r="C24" s="90">
        <v>5</v>
      </c>
      <c r="D24" s="91">
        <f>'Téc. Pleno'!D141</f>
        <v>4474.58</v>
      </c>
      <c r="E24" s="91">
        <f t="shared" si="0"/>
        <v>22372.9</v>
      </c>
      <c r="F24" s="91">
        <f t="shared" si="1"/>
        <v>268474.80000000005</v>
      </c>
    </row>
    <row r="25" spans="1:8" ht="20.25" customHeight="1">
      <c r="A25" s="226" t="s">
        <v>125</v>
      </c>
      <c r="B25" s="226"/>
      <c r="C25" s="226"/>
      <c r="D25" s="226"/>
      <c r="E25" s="92">
        <f>SUM(E14:E24)</f>
        <v>672633.01000000013</v>
      </c>
      <c r="F25" s="92">
        <f>SUM(F14:F24)</f>
        <v>8071596.1200000001</v>
      </c>
      <c r="G25" s="93"/>
      <c r="H25" s="93"/>
    </row>
    <row r="26" spans="1:8" ht="20.25" customHeight="1">
      <c r="A26" s="225"/>
      <c r="B26" s="225"/>
      <c r="C26" s="225"/>
      <c r="D26" s="225"/>
      <c r="E26" s="225"/>
      <c r="F26" s="225"/>
      <c r="G26" s="93"/>
      <c r="H26" s="93"/>
    </row>
    <row r="27" spans="1:8" ht="27" customHeight="1">
      <c r="A27" s="222" t="s">
        <v>122</v>
      </c>
      <c r="B27" s="222"/>
      <c r="C27" s="222"/>
      <c r="D27" s="222"/>
      <c r="E27" s="222"/>
      <c r="F27" s="222"/>
    </row>
    <row r="28" spans="1:8" ht="50.25" customHeight="1">
      <c r="A28" s="224" t="s">
        <v>1</v>
      </c>
      <c r="B28" s="224" t="s">
        <v>121</v>
      </c>
      <c r="C28" s="87" t="s">
        <v>132</v>
      </c>
      <c r="D28" s="87" t="s">
        <v>118</v>
      </c>
      <c r="E28" s="87" t="s">
        <v>119</v>
      </c>
      <c r="F28" s="87" t="s">
        <v>120</v>
      </c>
    </row>
    <row r="29" spans="1:8" ht="15">
      <c r="A29" s="224"/>
      <c r="B29" s="224"/>
      <c r="C29" s="87" t="s">
        <v>126</v>
      </c>
      <c r="D29" s="88" t="s">
        <v>127</v>
      </c>
      <c r="E29" s="88" t="s">
        <v>128</v>
      </c>
      <c r="F29" s="88" t="s">
        <v>129</v>
      </c>
    </row>
    <row r="30" spans="1:8" ht="25.5" customHeight="1">
      <c r="A30" s="89" t="s">
        <v>34</v>
      </c>
      <c r="B30" s="94" t="s">
        <v>143</v>
      </c>
      <c r="C30" s="95">
        <v>36</v>
      </c>
      <c r="D30" s="96">
        <f>'Deslocamentos Aéreo'!D25</f>
        <v>449.15</v>
      </c>
      <c r="E30" s="96">
        <f>(D30*C30)/12</f>
        <v>1347.45</v>
      </c>
      <c r="F30" s="96">
        <f>D30*C30</f>
        <v>16169.4</v>
      </c>
    </row>
    <row r="31" spans="1:8" ht="25.5" customHeight="1">
      <c r="A31" s="89" t="s">
        <v>41</v>
      </c>
      <c r="B31" s="94" t="s">
        <v>144</v>
      </c>
      <c r="C31" s="95">
        <v>2</v>
      </c>
      <c r="D31" s="96">
        <f>'Deslocamento Terrestre'!D25</f>
        <v>219.09</v>
      </c>
      <c r="E31" s="96">
        <f>(D31*C31)/12</f>
        <v>36.515000000000001</v>
      </c>
      <c r="F31" s="96">
        <f>D31*C31</f>
        <v>438.18</v>
      </c>
    </row>
    <row r="32" spans="1:8" ht="25.5" customHeight="1">
      <c r="A32" s="89" t="s">
        <v>56</v>
      </c>
      <c r="B32" s="94" t="s">
        <v>145</v>
      </c>
      <c r="C32" s="97">
        <v>72</v>
      </c>
      <c r="D32" s="96">
        <f>Diárias!D25</f>
        <v>163.83000000000001</v>
      </c>
      <c r="E32" s="96">
        <f>(D32*C32)/12</f>
        <v>982.98</v>
      </c>
      <c r="F32" s="96">
        <f>D32*C32</f>
        <v>11795.76</v>
      </c>
    </row>
    <row r="33" spans="1:6">
      <c r="A33" s="225"/>
      <c r="B33" s="225"/>
      <c r="C33" s="225"/>
      <c r="D33" s="225"/>
      <c r="E33" s="225"/>
      <c r="F33" s="225"/>
    </row>
    <row r="34" spans="1:6" ht="15">
      <c r="A34" s="223" t="s">
        <v>123</v>
      </c>
      <c r="B34" s="223"/>
      <c r="C34" s="223"/>
      <c r="D34" s="223"/>
      <c r="E34" s="98">
        <f>SUM(E30:E32)</f>
        <v>2366.9450000000002</v>
      </c>
      <c r="F34" s="98">
        <f>SUM(F30:F32)</f>
        <v>28403.339999999997</v>
      </c>
    </row>
    <row r="35" spans="1:6">
      <c r="A35" s="225"/>
      <c r="B35" s="225"/>
      <c r="C35" s="225"/>
      <c r="D35" s="225"/>
      <c r="E35" s="225"/>
      <c r="F35" s="225"/>
    </row>
    <row r="36" spans="1:6" ht="15" customHeight="1">
      <c r="A36" s="223" t="s">
        <v>159</v>
      </c>
      <c r="B36" s="223"/>
      <c r="C36" s="223"/>
      <c r="D36" s="223"/>
      <c r="E36" s="98">
        <f>E25+E34</f>
        <v>674999.95500000007</v>
      </c>
      <c r="F36" s="98">
        <f>F25+F34</f>
        <v>8099999.46</v>
      </c>
    </row>
    <row r="37" spans="1:6">
      <c r="A37" s="225"/>
      <c r="B37" s="225"/>
      <c r="C37" s="225"/>
      <c r="D37" s="225"/>
      <c r="E37" s="225"/>
      <c r="F37" s="225"/>
    </row>
    <row r="38" spans="1:6" ht="18" customHeight="1">
      <c r="A38" s="223" t="s">
        <v>124</v>
      </c>
      <c r="B38" s="223"/>
      <c r="C38" s="223"/>
      <c r="D38" s="223"/>
      <c r="E38" s="223"/>
      <c r="F38" s="99">
        <f>F36</f>
        <v>8099999.46</v>
      </c>
    </row>
    <row r="39" spans="1:6" hidden="1"/>
  </sheetData>
  <sheetProtection selectLockedCells="1"/>
  <mergeCells count="19">
    <mergeCell ref="A12:A13"/>
    <mergeCell ref="A26:F26"/>
    <mergeCell ref="A25:D25"/>
    <mergeCell ref="B12:B13"/>
    <mergeCell ref="A38:E38"/>
    <mergeCell ref="A37:F37"/>
    <mergeCell ref="A33:F33"/>
    <mergeCell ref="A27:F27"/>
    <mergeCell ref="A28:A29"/>
    <mergeCell ref="A36:D36"/>
    <mergeCell ref="A35:F35"/>
    <mergeCell ref="A34:D34"/>
    <mergeCell ref="B28:B29"/>
    <mergeCell ref="A7:B7"/>
    <mergeCell ref="C7:D7"/>
    <mergeCell ref="A8:B8"/>
    <mergeCell ref="C8:D8"/>
    <mergeCell ref="A11:F11"/>
    <mergeCell ref="A10:F10"/>
  </mergeCells>
  <pageMargins left="0.511811024" right="0.511811024" top="0.78740157499999996" bottom="0.78740157499999996" header="0.31496062000000002" footer="0.31496062000000002"/>
  <pageSetup paperSize="9" scale="5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2"/>
  <sheetViews>
    <sheetView showGridLines="0" view="pageBreakPreview" topLeftCell="A119" zoomScaleNormal="85" zoomScaleSheetLayoutView="10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44" t="s">
        <v>165</v>
      </c>
      <c r="B12" s="145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235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>
        <v>8483</v>
      </c>
    </row>
    <row r="26" spans="1:4" ht="39.75" customHeight="1">
      <c r="A26" s="62">
        <v>4</v>
      </c>
      <c r="B26" s="140" t="s">
        <v>24</v>
      </c>
      <c r="C26" s="140"/>
      <c r="D26" s="11" t="s">
        <v>163</v>
      </c>
    </row>
    <row r="27" spans="1:4">
      <c r="A27" s="62">
        <v>5</v>
      </c>
      <c r="B27" s="140" t="s">
        <v>25</v>
      </c>
      <c r="C27" s="140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Salários'!F2</f>
        <v>16726.75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16726.75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v>8.3299999999999999E-2</v>
      </c>
      <c r="D40" s="22">
        <f>C40*D34</f>
        <v>1393.3382750000001</v>
      </c>
    </row>
    <row r="41" spans="1:7" ht="30">
      <c r="A41" s="19" t="s">
        <v>10</v>
      </c>
      <c r="B41" s="20" t="s">
        <v>190</v>
      </c>
      <c r="C41" s="21">
        <f>1/3/12</f>
        <v>2.7777777777777776E-2</v>
      </c>
      <c r="D41" s="22">
        <f>D34*C41</f>
        <v>464.6319444444444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1857.9702194444444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646.57363636666673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2504.5438558111109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v>0.2</v>
      </c>
      <c r="D51" s="29">
        <f>D34*C51</f>
        <v>3345.3500000000004</v>
      </c>
    </row>
    <row r="52" spans="1:4">
      <c r="A52" s="26" t="s">
        <v>10</v>
      </c>
      <c r="B52" s="27" t="s">
        <v>44</v>
      </c>
      <c r="C52" s="72">
        <v>2.5000000000000001E-2</v>
      </c>
      <c r="D52" s="29">
        <f>D34*C52</f>
        <v>418.16875000000005</v>
      </c>
    </row>
    <row r="53" spans="1:4" ht="15" customHeight="1">
      <c r="A53" s="26" t="s">
        <v>13</v>
      </c>
      <c r="B53" s="27" t="s">
        <v>45</v>
      </c>
      <c r="C53" s="30">
        <v>0.01</v>
      </c>
      <c r="D53" s="29">
        <f>D34*C53</f>
        <v>167.26750000000001</v>
      </c>
    </row>
    <row r="54" spans="1:4">
      <c r="A54" s="26" t="s">
        <v>15</v>
      </c>
      <c r="B54" s="27" t="s">
        <v>46</v>
      </c>
      <c r="C54" s="72">
        <v>1.4999999999999999E-2</v>
      </c>
      <c r="D54" s="29">
        <f>D34*C54</f>
        <v>250.90125</v>
      </c>
    </row>
    <row r="55" spans="1:4">
      <c r="A55" s="26" t="s">
        <v>17</v>
      </c>
      <c r="B55" s="27" t="s">
        <v>47</v>
      </c>
      <c r="C55" s="72">
        <v>0.01</v>
      </c>
      <c r="D55" s="29">
        <f>D34*C55</f>
        <v>167.26750000000001</v>
      </c>
    </row>
    <row r="56" spans="1:4">
      <c r="A56" s="26" t="s">
        <v>48</v>
      </c>
      <c r="B56" s="27" t="s">
        <v>49</v>
      </c>
      <c r="C56" s="28">
        <v>6.0000000000000001E-3</v>
      </c>
      <c r="D56" s="29">
        <f>D34*C56</f>
        <v>100.3605</v>
      </c>
    </row>
    <row r="57" spans="1:4">
      <c r="A57" s="26" t="s">
        <v>50</v>
      </c>
      <c r="B57" s="27" t="s">
        <v>51</v>
      </c>
      <c r="C57" s="28">
        <v>2E-3</v>
      </c>
      <c r="D57" s="29">
        <f>D34*C57</f>
        <v>33.453499999999998</v>
      </c>
    </row>
    <row r="58" spans="1:4">
      <c r="A58" s="26" t="s">
        <v>52</v>
      </c>
      <c r="B58" s="27" t="s">
        <v>53</v>
      </c>
      <c r="C58" s="72">
        <v>0.08</v>
      </c>
      <c r="D58" s="29">
        <f>D34*C58</f>
        <v>1338.14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5820.9089999999997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2504.5438558111109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5820.9089999999997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8950.9408558111099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138.83202499999999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11.106562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19.325417880000003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292.71812500000004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101.86590750000002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40.746363000000009</v>
      </c>
    </row>
    <row r="91" spans="1:4" ht="15">
      <c r="A91" s="149" t="s">
        <v>68</v>
      </c>
      <c r="B91" s="149"/>
      <c r="C91" s="51">
        <f>SUM(C85:C90)</f>
        <v>3.6145360000000001E-2</v>
      </c>
      <c r="D91" s="18">
        <f>SUM(D85:D90)</f>
        <v>604.59440038000002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1664.9311342592589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45.831294999999997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2.0072100000000002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3.010815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16.559482500000001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45.831294999999997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1778.1712317592589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1778.1712317592589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1778.1712317592589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v>1.2999999999999999E-2</v>
      </c>
      <c r="D122" s="45">
        <f>(D34+D80+D91+D110+D117)*C122</f>
        <v>364.78593434335477</v>
      </c>
    </row>
    <row r="123" spans="1:4">
      <c r="A123" s="16" t="s">
        <v>10</v>
      </c>
      <c r="B123" s="3" t="s">
        <v>91</v>
      </c>
      <c r="C123" s="43">
        <v>1E-3</v>
      </c>
      <c r="D123" s="45">
        <f>(D34+D80+D91+D110+D117+D122)*C123</f>
        <v>28.425242422293724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2966.0183608096208</v>
      </c>
    </row>
    <row r="125" spans="1:4">
      <c r="A125" s="33"/>
      <c r="B125" s="3" t="s">
        <v>93</v>
      </c>
      <c r="C125" s="43">
        <v>7.7999999999999996E-3</v>
      </c>
      <c r="D125" s="45">
        <f>((D139+D122+D123)/(1-C124))*C125</f>
        <v>245.07355099909998</v>
      </c>
    </row>
    <row r="126" spans="1:4">
      <c r="A126" s="33"/>
      <c r="B126" s="3" t="s">
        <v>94</v>
      </c>
      <c r="C126" s="48">
        <v>3.6600000000000001E-2</v>
      </c>
      <c r="D126" s="45">
        <f>((D139+D122+D123)/(1-C124))*C126</f>
        <v>1149.9605085342384</v>
      </c>
    </row>
    <row r="127" spans="1:4">
      <c r="A127" s="33"/>
      <c r="B127" s="3" t="s">
        <v>95</v>
      </c>
      <c r="C127" s="43">
        <v>0.05</v>
      </c>
      <c r="D127" s="45">
        <f>((D139+D122+D123)/(1-C124))*C127</f>
        <v>1570.9843012762822</v>
      </c>
    </row>
    <row r="128" spans="1:4" ht="15">
      <c r="A128" s="34"/>
      <c r="B128" s="55" t="s">
        <v>96</v>
      </c>
      <c r="C128" s="44"/>
      <c r="D128" s="18">
        <f>D122+D123+D124</f>
        <v>3359.2295375752692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16726.75</v>
      </c>
    </row>
    <row r="135" spans="1:4">
      <c r="A135" s="50" t="s">
        <v>10</v>
      </c>
      <c r="B135" s="197" t="s">
        <v>101</v>
      </c>
      <c r="C135" s="197"/>
      <c r="D135" s="37">
        <f>D80</f>
        <v>8950.9408558111099</v>
      </c>
    </row>
    <row r="136" spans="1:4">
      <c r="A136" s="50" t="s">
        <v>13</v>
      </c>
      <c r="B136" s="197" t="s">
        <v>102</v>
      </c>
      <c r="C136" s="197"/>
      <c r="D136" s="37">
        <f>D91</f>
        <v>604.59440038000002</v>
      </c>
    </row>
    <row r="137" spans="1:4">
      <c r="A137" s="50" t="s">
        <v>15</v>
      </c>
      <c r="B137" s="197" t="s">
        <v>103</v>
      </c>
      <c r="C137" s="197"/>
      <c r="D137" s="14">
        <f>D110</f>
        <v>1778.1712317592589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28060.456487950367</v>
      </c>
    </row>
    <row r="140" spans="1:4">
      <c r="A140" s="50" t="s">
        <v>48</v>
      </c>
      <c r="B140" s="196" t="s">
        <v>106</v>
      </c>
      <c r="C140" s="196"/>
      <c r="D140" s="37">
        <f>D128</f>
        <v>3359.2295375752692</v>
      </c>
    </row>
    <row r="141" spans="1:4" ht="15">
      <c r="A141" s="149" t="s">
        <v>107</v>
      </c>
      <c r="B141" s="149"/>
      <c r="C141" s="149"/>
      <c r="D141" s="18">
        <f>TRUNC((D139+D140),2)</f>
        <v>31419.68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A45:D45"/>
    <mergeCell ref="A46:D46"/>
    <mergeCell ref="A47:D47"/>
    <mergeCell ref="A49:D49"/>
    <mergeCell ref="A64:D64"/>
    <mergeCell ref="A59:B59"/>
    <mergeCell ref="A60:D60"/>
    <mergeCell ref="A61:D61"/>
    <mergeCell ref="A62:D62"/>
    <mergeCell ref="C72:D72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2"/>
  <sheetViews>
    <sheetView zoomScale="85" zoomScaleNormal="85" workbookViewId="0">
      <selection activeCell="D15" sqref="D15"/>
    </sheetView>
  </sheetViews>
  <sheetFormatPr defaultColWidth="9.140625" defaultRowHeight="14.25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16384" width="9.140625" style="63"/>
  </cols>
  <sheetData>
    <row r="1" spans="1:4">
      <c r="A1" s="104" t="s">
        <v>204</v>
      </c>
      <c r="B1" s="64"/>
      <c r="C1" s="64"/>
      <c r="D1" s="65"/>
    </row>
    <row r="2" spans="1:4">
      <c r="A2" s="104" t="s">
        <v>205</v>
      </c>
      <c r="B2" s="64"/>
      <c r="C2" s="64"/>
      <c r="D2" s="65"/>
    </row>
    <row r="3" spans="1:4">
      <c r="A3" s="104" t="s">
        <v>206</v>
      </c>
      <c r="B3" s="64"/>
      <c r="C3" s="64"/>
      <c r="D3" s="65"/>
    </row>
    <row r="4" spans="1:4">
      <c r="A4" s="104" t="s">
        <v>207</v>
      </c>
      <c r="B4" s="64"/>
      <c r="C4" s="64"/>
      <c r="D4" s="65"/>
    </row>
    <row r="5" spans="1:4">
      <c r="A5" s="104" t="s">
        <v>208</v>
      </c>
      <c r="B5" s="66"/>
      <c r="C5" s="66"/>
      <c r="D5" s="67"/>
    </row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166</v>
      </c>
      <c r="B12" s="200"/>
      <c r="C12" s="68" t="s">
        <v>7</v>
      </c>
      <c r="D12" s="69">
        <v>10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/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/>
    </row>
    <row r="18" spans="1:4">
      <c r="A18" s="62" t="s">
        <v>15</v>
      </c>
      <c r="B18" s="146" t="s">
        <v>16</v>
      </c>
      <c r="C18" s="147"/>
      <c r="D18" s="10"/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/>
    </row>
    <row r="26" spans="1:4" ht="39.75" customHeight="1">
      <c r="A26" s="62">
        <v>4</v>
      </c>
      <c r="B26" s="140" t="s">
        <v>24</v>
      </c>
      <c r="C26" s="140"/>
      <c r="D26" s="11" t="s">
        <v>162</v>
      </c>
    </row>
    <row r="27" spans="1:4">
      <c r="A27" s="62">
        <v>5</v>
      </c>
      <c r="B27" s="140" t="s">
        <v>25</v>
      </c>
      <c r="C27" s="140"/>
      <c r="D27" s="15"/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/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0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0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0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0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0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0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/>
      <c r="D67" s="82">
        <f>C67*22</f>
        <v>0</v>
      </c>
    </row>
    <row r="68" spans="1:4" ht="29.25">
      <c r="A68" s="62" t="s">
        <v>13</v>
      </c>
      <c r="B68" s="33" t="s">
        <v>211</v>
      </c>
      <c r="C68" s="161"/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1"/>
      <c r="D70" s="162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0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0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0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ht="15">
      <c r="A80" s="149" t="s">
        <v>63</v>
      </c>
      <c r="B80" s="149"/>
      <c r="C80" s="38" t="s">
        <v>0</v>
      </c>
      <c r="D80" s="18">
        <f>SUM(D77:D79)</f>
        <v>0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52">
        <f>Coordenador!C85</f>
        <v>8.3000000000000001E-3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52">
        <f>Coordenador!C86</f>
        <v>6.6399999999999999E-4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52">
        <f>Coordenador!C87</f>
        <v>1.1553600000000002E-3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52">
        <f>Coordenador!C88</f>
        <v>1.7500000000000002E-2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52">
        <f>Coordenador!C89</f>
        <v>6.0900000000000008E-3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52">
        <f>Coordenador!C90</f>
        <v>2.4360000000000007E-3</v>
      </c>
      <c r="D90" s="14">
        <f t="shared" si="0"/>
        <v>0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>
      <c r="A100" s="54" t="s">
        <v>10</v>
      </c>
      <c r="B100" s="35" t="s">
        <v>73</v>
      </c>
      <c r="C100" s="43">
        <f>Coordenador!C100</f>
        <v>2.7399999999999998E-3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43">
        <f>Coordenador!C101</f>
        <v>1.2E-4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43">
        <f>Coordenador!C102</f>
        <v>1.8000000000000001E-4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43">
        <f>Coordenador!C103</f>
        <v>9.8999999999999999E-4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43">
        <f>Coordenador!C104</f>
        <v>2.7399999999999998E-3</v>
      </c>
      <c r="D104" s="14">
        <f t="shared" si="1"/>
        <v>0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0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0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0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0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0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0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0</v>
      </c>
    </row>
    <row r="128" spans="1:4" ht="15">
      <c r="A128" s="34"/>
      <c r="B128" s="55" t="s">
        <v>96</v>
      </c>
      <c r="C128" s="44"/>
      <c r="D128" s="18">
        <f>D122+D123+D124</f>
        <v>0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0</v>
      </c>
    </row>
    <row r="135" spans="1:4">
      <c r="A135" s="50" t="s">
        <v>10</v>
      </c>
      <c r="B135" s="197" t="s">
        <v>101</v>
      </c>
      <c r="C135" s="197"/>
      <c r="D135" s="37">
        <f>D80</f>
        <v>0</v>
      </c>
    </row>
    <row r="136" spans="1:4">
      <c r="A136" s="50" t="s">
        <v>13</v>
      </c>
      <c r="B136" s="197" t="s">
        <v>102</v>
      </c>
      <c r="C136" s="197"/>
      <c r="D136" s="37">
        <f>D91</f>
        <v>0</v>
      </c>
    </row>
    <row r="137" spans="1:4">
      <c r="A137" s="50" t="s">
        <v>15</v>
      </c>
      <c r="B137" s="197" t="s">
        <v>103</v>
      </c>
      <c r="C137" s="197"/>
      <c r="D137" s="14">
        <f>D110</f>
        <v>0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0</v>
      </c>
    </row>
    <row r="140" spans="1:4">
      <c r="A140" s="50" t="s">
        <v>48</v>
      </c>
      <c r="B140" s="196" t="s">
        <v>106</v>
      </c>
      <c r="C140" s="196"/>
      <c r="D140" s="37">
        <f>D128</f>
        <v>0</v>
      </c>
    </row>
    <row r="141" spans="1:4" ht="15">
      <c r="A141" s="149" t="s">
        <v>107</v>
      </c>
      <c r="B141" s="149"/>
      <c r="C141" s="149"/>
      <c r="D141" s="18">
        <f>TRUNC((D139+D140),2)</f>
        <v>0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A119:D119"/>
    <mergeCell ref="A120:D120"/>
    <mergeCell ref="A129:D129"/>
    <mergeCell ref="A130:D130"/>
    <mergeCell ref="A132:D132"/>
    <mergeCell ref="A73:D73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</mergeCells>
  <pageMargins left="0.51181102362204722" right="0.51181102362204722" top="0.78740157480314965" bottom="0.78740157480314965" header="0.31496062992125984" footer="0.31496062992125984"/>
  <pageSetup paperSize="9" scale="75" fitToHeight="4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42"/>
  <sheetViews>
    <sheetView showGridLines="0" view="pageBreakPreview" topLeftCell="A53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167</v>
      </c>
      <c r="B12" s="200"/>
      <c r="C12" s="68" t="s">
        <v>7</v>
      </c>
      <c r="D12" s="69">
        <v>22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235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>
        <v>8483</v>
      </c>
    </row>
    <row r="26" spans="1:4" ht="39.75" customHeight="1">
      <c r="A26" s="62">
        <v>4</v>
      </c>
      <c r="B26" s="140" t="s">
        <v>24</v>
      </c>
      <c r="C26" s="140"/>
      <c r="D26" s="11" t="s">
        <v>164</v>
      </c>
    </row>
    <row r="27" spans="1:4">
      <c r="A27" s="62">
        <v>5</v>
      </c>
      <c r="B27" s="140" t="s">
        <v>25</v>
      </c>
      <c r="C27" s="140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Salários'!F3</f>
        <v>10311.07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10311.07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858.91213099999993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286.41861111111109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1145.330742111111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398.57509825466667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1543.9058403657777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2062.2139999999999</v>
      </c>
    </row>
    <row r="52" spans="1:4">
      <c r="A52" s="26" t="s">
        <v>10</v>
      </c>
      <c r="B52" s="27" t="s">
        <v>44</v>
      </c>
      <c r="C52" s="28">
        <f>Coordenador!C52</f>
        <v>2.5000000000000001E-2</v>
      </c>
      <c r="D52" s="29">
        <f>D34*C52</f>
        <v>257.77674999999999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103.11069999999999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154.66604999999998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103.11069999999999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61.866419999999998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20.622139999999998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824.88559999999995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3588.25236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Coordenador!C66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Coordenador!C67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1">
        <v>0</v>
      </c>
      <c r="D70" s="162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1543.9058403657777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3588.25236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5757.646200365778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85.581880999999996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6.8465504799999994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11.912997835200002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180.443725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62.794416300000009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25.117766520000007</v>
      </c>
    </row>
    <row r="91" spans="1:4" ht="15">
      <c r="A91" s="149" t="s">
        <v>68</v>
      </c>
      <c r="B91" s="149"/>
      <c r="C91" s="51">
        <f>SUM(C85:C90)</f>
        <v>3.6145360000000001E-2</v>
      </c>
      <c r="D91" s="18">
        <f>SUM(D85:D90)</f>
        <v>372.69733713520003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1026.3333564814814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28.252331799999997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1.2373284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1.8559926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10.207959299999999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28.252331799999997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1096.1393003814817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1096.1393003814817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1096.1393003814817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227.98818689247196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17.765541024774933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1853.7369035020897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153.16893906055401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718.71579097644576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981.85217346508989</v>
      </c>
    </row>
    <row r="128" spans="1:4" ht="15">
      <c r="A128" s="34"/>
      <c r="B128" s="55" t="s">
        <v>96</v>
      </c>
      <c r="C128" s="44"/>
      <c r="D128" s="18">
        <f>D122+D123+D124</f>
        <v>2099.4906314193368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10311.07</v>
      </c>
    </row>
    <row r="135" spans="1:4">
      <c r="A135" s="50" t="s">
        <v>10</v>
      </c>
      <c r="B135" s="197" t="s">
        <v>101</v>
      </c>
      <c r="C135" s="197"/>
      <c r="D135" s="37">
        <f>D80</f>
        <v>5757.646200365778</v>
      </c>
    </row>
    <row r="136" spans="1:4">
      <c r="A136" s="50" t="s">
        <v>13</v>
      </c>
      <c r="B136" s="197" t="s">
        <v>102</v>
      </c>
      <c r="C136" s="197"/>
      <c r="D136" s="37">
        <f>D91</f>
        <v>372.69733713520003</v>
      </c>
    </row>
    <row r="137" spans="1:4">
      <c r="A137" s="50" t="s">
        <v>15</v>
      </c>
      <c r="B137" s="197" t="s">
        <v>103</v>
      </c>
      <c r="C137" s="197"/>
      <c r="D137" s="14">
        <f>D110</f>
        <v>1096.1393003814817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17537.55283788246</v>
      </c>
    </row>
    <row r="140" spans="1:4">
      <c r="A140" s="50" t="s">
        <v>48</v>
      </c>
      <c r="B140" s="196" t="s">
        <v>106</v>
      </c>
      <c r="C140" s="196"/>
      <c r="D140" s="37">
        <f>D128</f>
        <v>2099.4906314193368</v>
      </c>
    </row>
    <row r="141" spans="1:4" ht="15">
      <c r="A141" s="149" t="s">
        <v>107</v>
      </c>
      <c r="B141" s="149"/>
      <c r="C141" s="149"/>
      <c r="D141" s="18">
        <f>TRUNC((D139+D140),2)</f>
        <v>19637.04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42"/>
  <sheetViews>
    <sheetView showGridLines="0" view="pageBreakPreview" topLeftCell="A58" zoomScaleNormal="85" zoomScaleSheetLayoutView="10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168</v>
      </c>
      <c r="B12" s="200"/>
      <c r="C12" s="68" t="s">
        <v>7</v>
      </c>
      <c r="D12" s="69">
        <v>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110</v>
      </c>
    </row>
    <row r="25" spans="1:4">
      <c r="A25" s="62">
        <v>3</v>
      </c>
      <c r="B25" s="140" t="s">
        <v>23</v>
      </c>
      <c r="C25" s="140"/>
      <c r="D25" s="14">
        <v>5051.12</v>
      </c>
    </row>
    <row r="26" spans="1:4" ht="39.75" customHeight="1">
      <c r="A26" s="62">
        <v>4</v>
      </c>
      <c r="B26" s="140" t="s">
        <v>24</v>
      </c>
      <c r="C26" s="140"/>
      <c r="D26" s="11" t="s">
        <v>169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Salários'!F5</f>
        <v>11267.49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11267.49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938.58191699999998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312.98583333333329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1251.5677503333332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435.545577116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1687.1133274493332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2253.498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281.68725000000001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112.67489999999999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169.01235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112.67489999999999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67.604939999999999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22.534980000000001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901.39919999999995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3921.0865199999998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'Eng. Pleno'!C66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'Eng. Pleno'!C67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Coordenador!C77</f>
        <v>0.14973284444444446</v>
      </c>
      <c r="D77" s="37">
        <f>D44</f>
        <v>1687.1133274493332</v>
      </c>
    </row>
    <row r="78" spans="1:4">
      <c r="A78" s="54" t="s">
        <v>41</v>
      </c>
      <c r="B78" s="35" t="s">
        <v>42</v>
      </c>
      <c r="C78" s="36">
        <f>Coordenador!C78</f>
        <v>0.34800000000000003</v>
      </c>
      <c r="D78" s="37">
        <f>D59</f>
        <v>3921.0865199999998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6233.6878474493333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93.520167000000001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7.4816133599999999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13.018007246400002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197.18107500000002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68.619014100000001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27.447605640000006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407.26748234640007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1121.5325694444443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30.872922599999999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1.3520988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2.0281482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11.1548151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30.872922599999999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1197.8134767444444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1197.8134767444444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1197.8134767444444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248.38136448502232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19.354640171025203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2019.5506958667452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166.86965495509119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783.00376555850494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1069.6772753531488</v>
      </c>
    </row>
    <row r="128" spans="1:4" ht="15">
      <c r="A128" s="34"/>
      <c r="B128" s="55" t="s">
        <v>96</v>
      </c>
      <c r="C128" s="44"/>
      <c r="D128" s="18">
        <f>D122+D123+D124</f>
        <v>2287.2867005227927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11267.49</v>
      </c>
    </row>
    <row r="135" spans="1:4">
      <c r="A135" s="50" t="s">
        <v>10</v>
      </c>
      <c r="B135" s="197" t="s">
        <v>101</v>
      </c>
      <c r="C135" s="197"/>
      <c r="D135" s="37">
        <f>D80</f>
        <v>6233.6878474493333</v>
      </c>
    </row>
    <row r="136" spans="1:4">
      <c r="A136" s="50" t="s">
        <v>13</v>
      </c>
      <c r="B136" s="197" t="s">
        <v>102</v>
      </c>
      <c r="C136" s="197"/>
      <c r="D136" s="37">
        <f>D91</f>
        <v>407.26748234640007</v>
      </c>
    </row>
    <row r="137" spans="1:4">
      <c r="A137" s="50" t="s">
        <v>15</v>
      </c>
      <c r="B137" s="197" t="s">
        <v>103</v>
      </c>
      <c r="C137" s="197"/>
      <c r="D137" s="14">
        <f>D110</f>
        <v>1197.8134767444444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19106.25880654018</v>
      </c>
    </row>
    <row r="140" spans="1:4">
      <c r="A140" s="50" t="s">
        <v>48</v>
      </c>
      <c r="B140" s="196" t="s">
        <v>106</v>
      </c>
      <c r="C140" s="196"/>
      <c r="D140" s="37">
        <f>D128</f>
        <v>2287.2867005227927</v>
      </c>
    </row>
    <row r="141" spans="1:4" ht="15">
      <c r="A141" s="149" t="s">
        <v>107</v>
      </c>
      <c r="B141" s="149"/>
      <c r="C141" s="149"/>
      <c r="D141" s="18">
        <f>TRUNC((D139+D140),2)</f>
        <v>21393.54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42"/>
  <sheetViews>
    <sheetView showGridLines="0" view="pageBreakPreview" topLeftCell="A64" zoomScaleNormal="85" zoomScaleSheetLayoutView="10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5" width="0" style="63" hidden="1" customWidth="1"/>
    <col min="6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30.6" customHeight="1">
      <c r="A12" s="201" t="s">
        <v>170</v>
      </c>
      <c r="B12" s="202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3" t="s">
        <v>109</v>
      </c>
    </row>
    <row r="25" spans="1:4">
      <c r="A25" s="62">
        <v>3</v>
      </c>
      <c r="B25" s="140" t="s">
        <v>23</v>
      </c>
      <c r="C25" s="140"/>
      <c r="D25" s="53">
        <v>2958.34</v>
      </c>
    </row>
    <row r="26" spans="1:4" ht="39.75" customHeight="1">
      <c r="A26" s="62">
        <v>4</v>
      </c>
      <c r="B26" s="140" t="s">
        <v>24</v>
      </c>
      <c r="C26" s="140"/>
      <c r="D26" s="13" t="s">
        <v>171</v>
      </c>
    </row>
    <row r="27" spans="1:4">
      <c r="A27" s="62">
        <v>5</v>
      </c>
      <c r="B27" s="140" t="s">
        <v>25</v>
      </c>
      <c r="C27" s="140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Salários'!F6</f>
        <v>8211.58</v>
      </c>
    </row>
    <row r="33" spans="1:5">
      <c r="A33" s="16" t="s">
        <v>10</v>
      </c>
      <c r="B33" s="140" t="s">
        <v>30</v>
      </c>
      <c r="C33" s="140"/>
      <c r="D33" s="70">
        <v>0</v>
      </c>
    </row>
    <row r="34" spans="1:5" ht="15">
      <c r="A34" s="150" t="s">
        <v>31</v>
      </c>
      <c r="B34" s="151"/>
      <c r="C34" s="152"/>
      <c r="D34" s="18">
        <f>SUM(D32:D33)</f>
        <v>8211.58</v>
      </c>
    </row>
    <row r="35" spans="1:5" ht="33.75" customHeight="1">
      <c r="A35" s="153" t="s">
        <v>188</v>
      </c>
      <c r="B35" s="154"/>
      <c r="C35" s="154"/>
      <c r="D35" s="154"/>
    </row>
    <row r="36" spans="1:5" ht="15">
      <c r="A36" s="155"/>
      <c r="B36" s="156"/>
      <c r="C36" s="156"/>
      <c r="D36" s="156"/>
    </row>
    <row r="37" spans="1:5" ht="15">
      <c r="A37" s="155" t="s">
        <v>32</v>
      </c>
      <c r="B37" s="156"/>
      <c r="C37" s="156"/>
      <c r="D37" s="156"/>
    </row>
    <row r="38" spans="1:5" ht="24.75" customHeight="1">
      <c r="A38" s="157" t="s">
        <v>33</v>
      </c>
      <c r="B38" s="158"/>
      <c r="C38" s="158"/>
      <c r="D38" s="158"/>
    </row>
    <row r="39" spans="1:5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5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684.02461400000004</v>
      </c>
    </row>
    <row r="41" spans="1:5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228.09944444444443</v>
      </c>
    </row>
    <row r="42" spans="1:5" ht="15">
      <c r="A42" s="149" t="s">
        <v>37</v>
      </c>
      <c r="B42" s="149"/>
      <c r="C42" s="23">
        <f>SUM(C40:C41)</f>
        <v>0.11107777777777778</v>
      </c>
      <c r="D42" s="24">
        <f>SUM(D40:D41)</f>
        <v>912.12405844444447</v>
      </c>
    </row>
    <row r="43" spans="1:5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317.41917233866667</v>
      </c>
    </row>
    <row r="44" spans="1:5" ht="15">
      <c r="A44" s="149" t="s">
        <v>39</v>
      </c>
      <c r="B44" s="149"/>
      <c r="C44" s="23">
        <f>SUM(C42:C43)</f>
        <v>0.14973284444444446</v>
      </c>
      <c r="D44" s="24">
        <f>SUM(D42:D43)</f>
        <v>1229.5432307831111</v>
      </c>
    </row>
    <row r="45" spans="1:5" ht="58.5" customHeight="1">
      <c r="A45" s="167" t="s">
        <v>191</v>
      </c>
      <c r="B45" s="168"/>
      <c r="C45" s="168"/>
      <c r="D45" s="169"/>
      <c r="E45" s="71"/>
    </row>
    <row r="46" spans="1:5" ht="34.5" customHeight="1">
      <c r="A46" s="170" t="s">
        <v>192</v>
      </c>
      <c r="B46" s="171"/>
      <c r="C46" s="171"/>
      <c r="D46" s="172"/>
    </row>
    <row r="47" spans="1:5" ht="81" customHeight="1">
      <c r="A47" s="173" t="s">
        <v>193</v>
      </c>
      <c r="B47" s="174"/>
      <c r="C47" s="174"/>
      <c r="D47" s="175"/>
    </row>
    <row r="48" spans="1:5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1642.316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205.2895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82.115800000000007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123.1737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82.115800000000007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49.269480000000001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16.423159999999999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656.92640000000006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2857.6298399999996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Economista!C66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Economista!C67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1229.5432307831111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2857.6298399999996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4712.6610707831105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68.156114000000002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5.4524891200000001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9.4873310688000014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143.70265000000001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50.008522200000009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20.003408880000006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296.81051526880003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817.35634259259245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22.499729199999997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0.98538959999999998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1.4780844000000002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8.1294641999999993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22.499729199999997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872.94873919259248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872.94873919259248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872.94873919259248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183.22200422817855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14.277222329472684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1489.7499532797301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123.0937461396387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577.59373188599704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789.06247525409435</v>
      </c>
    </row>
    <row r="128" spans="1:4" ht="15">
      <c r="A128" s="34"/>
      <c r="B128" s="55" t="s">
        <v>96</v>
      </c>
      <c r="C128" s="44"/>
      <c r="D128" s="18">
        <f>D122+D123+D124</f>
        <v>1687.2491798373812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8211.58</v>
      </c>
    </row>
    <row r="135" spans="1:4">
      <c r="A135" s="50" t="s">
        <v>10</v>
      </c>
      <c r="B135" s="197" t="s">
        <v>101</v>
      </c>
      <c r="C135" s="197"/>
      <c r="D135" s="37">
        <f>D80</f>
        <v>4712.6610707831105</v>
      </c>
    </row>
    <row r="136" spans="1:4">
      <c r="A136" s="50" t="s">
        <v>13</v>
      </c>
      <c r="B136" s="197" t="s">
        <v>102</v>
      </c>
      <c r="C136" s="197"/>
      <c r="D136" s="37">
        <f>D91</f>
        <v>296.81051526880003</v>
      </c>
    </row>
    <row r="137" spans="1:4">
      <c r="A137" s="50" t="s">
        <v>15</v>
      </c>
      <c r="B137" s="197" t="s">
        <v>103</v>
      </c>
      <c r="C137" s="197"/>
      <c r="D137" s="14">
        <f>D110</f>
        <v>872.94873919259248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14094.000325244504</v>
      </c>
    </row>
    <row r="140" spans="1:4">
      <c r="A140" s="50" t="s">
        <v>48</v>
      </c>
      <c r="B140" s="196" t="s">
        <v>106</v>
      </c>
      <c r="C140" s="196"/>
      <c r="D140" s="37">
        <f>D128</f>
        <v>1687.2491798373812</v>
      </c>
    </row>
    <row r="141" spans="1:4" ht="15">
      <c r="A141" s="149" t="s">
        <v>107</v>
      </c>
      <c r="B141" s="149"/>
      <c r="C141" s="149"/>
      <c r="D141" s="18">
        <f>TRUNC((D139+D140),2)</f>
        <v>15781.24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42"/>
  <sheetViews>
    <sheetView showGridLines="0" view="pageBreakPreview" topLeftCell="A60" zoomScaleNormal="85" zoomScaleSheetLayoutView="10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228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236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111</v>
      </c>
    </row>
    <row r="25" spans="1:4">
      <c r="A25" s="62">
        <v>3</v>
      </c>
      <c r="B25" s="140" t="s">
        <v>23</v>
      </c>
      <c r="C25" s="140"/>
      <c r="D25" s="14">
        <v>5142</v>
      </c>
    </row>
    <row r="26" spans="1:4" ht="39.75" customHeight="1">
      <c r="A26" s="62">
        <v>4</v>
      </c>
      <c r="B26" s="140" t="s">
        <v>24</v>
      </c>
      <c r="C26" s="140"/>
      <c r="D26" s="11" t="s">
        <v>229</v>
      </c>
    </row>
    <row r="27" spans="1:4">
      <c r="A27" s="62">
        <v>5</v>
      </c>
      <c r="B27" s="140" t="s">
        <v>25</v>
      </c>
      <c r="C27" s="140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Salários'!F7</f>
        <v>6535.11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6535.11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544.37466299999994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181.53083333333331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725.9054963333333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252.615112724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978.52060905733333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1307.0219999999999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163.37774999999999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65.351100000000002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98.026649999999989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65.351100000000002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39.210659999999997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13.070219999999999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522.80880000000002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2274.21828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'Supervisor Administrativo'!C66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v>22</v>
      </c>
      <c r="D67" s="82">
        <f>C67*22</f>
        <v>484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616.68799999999999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978.52060905733333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2274.21828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616.68799999999999</v>
      </c>
    </row>
    <row r="80" spans="1:4" ht="15">
      <c r="A80" s="149" t="s">
        <v>63</v>
      </c>
      <c r="B80" s="149"/>
      <c r="C80" s="38" t="s">
        <v>0</v>
      </c>
      <c r="D80" s="18">
        <f>SUM(D77:D79)</f>
        <v>3869.4268890573335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54.241412999999994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4.3393130399999995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7.5504046896000014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114.36442500000001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39.798819900000005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15.919527960000003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236.21390358960005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650.48548611111096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17.906201399999997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0.78421319999999994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1.1763197999999999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6.4697588999999995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17.906201399999997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694.72818081111086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694.72818081111086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694.72818081111086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147.36122665495458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11.482840200112999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1198.171483000837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99.001457281848801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464.54529955329059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634.62472616569755</v>
      </c>
    </row>
    <row r="128" spans="1:4" ht="15">
      <c r="A128" s="34"/>
      <c r="B128" s="55" t="s">
        <v>96</v>
      </c>
      <c r="C128" s="44"/>
      <c r="D128" s="18">
        <f>D122+D123+D124</f>
        <v>1357.0155498559047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6535.11</v>
      </c>
    </row>
    <row r="135" spans="1:4">
      <c r="A135" s="50" t="s">
        <v>10</v>
      </c>
      <c r="B135" s="197" t="s">
        <v>101</v>
      </c>
      <c r="C135" s="197"/>
      <c r="D135" s="37">
        <f>D80</f>
        <v>3869.4268890573335</v>
      </c>
    </row>
    <row r="136" spans="1:4">
      <c r="A136" s="50" t="s">
        <v>13</v>
      </c>
      <c r="B136" s="197" t="s">
        <v>102</v>
      </c>
      <c r="C136" s="197"/>
      <c r="D136" s="37">
        <f>D91</f>
        <v>236.21390358960005</v>
      </c>
    </row>
    <row r="137" spans="1:4">
      <c r="A137" s="50" t="s">
        <v>15</v>
      </c>
      <c r="B137" s="197" t="s">
        <v>103</v>
      </c>
      <c r="C137" s="197"/>
      <c r="D137" s="14">
        <f>D110</f>
        <v>694.72818081111086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11335.478973458044</v>
      </c>
    </row>
    <row r="140" spans="1:4">
      <c r="A140" s="50" t="s">
        <v>48</v>
      </c>
      <c r="B140" s="196" t="s">
        <v>106</v>
      </c>
      <c r="C140" s="196"/>
      <c r="D140" s="37">
        <f>D128</f>
        <v>1357.0155498559047</v>
      </c>
    </row>
    <row r="141" spans="1:4" ht="15">
      <c r="A141" s="149" t="s">
        <v>107</v>
      </c>
      <c r="B141" s="149"/>
      <c r="C141" s="149"/>
      <c r="D141" s="18">
        <f>TRUNC((D139+D140),2)</f>
        <v>12692.49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42"/>
  <sheetViews>
    <sheetView showGridLines="0" view="pageBreakPreview" topLeftCell="A61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172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112</v>
      </c>
    </row>
    <row r="25" spans="1:4">
      <c r="A25" s="62">
        <v>3</v>
      </c>
      <c r="B25" s="140" t="s">
        <v>23</v>
      </c>
      <c r="C25" s="140"/>
      <c r="D25" s="14">
        <v>4134.3900000000003</v>
      </c>
    </row>
    <row r="26" spans="1:4" ht="39.75" customHeight="1">
      <c r="A26" s="62">
        <v>4</v>
      </c>
      <c r="B26" s="140" t="s">
        <v>24</v>
      </c>
      <c r="C26" s="140"/>
      <c r="D26" s="11" t="s">
        <v>173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Salários'!F8</f>
        <v>11732.5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11732.5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977.31724999999994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325.90277777777777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1303.2200277777777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453.52056966666669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1756.7405974444443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2346.5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293.3125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117.325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175.98749999999998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117.325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70.394999999999996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23.465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938.6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4082.91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Contador!C66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1756.7405974444443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4082.91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6465.1385974444447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97.379750000000001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7.7903799999999999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13.555261200000002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205.31875000000002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71.450925000000012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28.580370000000009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424.07543620000001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1167.818287037037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32.14705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1.4078999999999999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2.11185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11.615175000000001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32.14705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1247.2473120370369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1247.2473120370369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1247.2473120370369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258.29649749385931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20.127257843175343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2100.1691183040507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173.53092291071604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814.26048442720605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1112.3777109661285</v>
      </c>
    </row>
    <row r="128" spans="1:4" ht="15">
      <c r="A128" s="34"/>
      <c r="B128" s="55" t="s">
        <v>96</v>
      </c>
      <c r="C128" s="44"/>
      <c r="D128" s="18">
        <f>D122+D123+D124</f>
        <v>2378.5928736410851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11732.5</v>
      </c>
    </row>
    <row r="135" spans="1:4">
      <c r="A135" s="50" t="s">
        <v>10</v>
      </c>
      <c r="B135" s="197" t="s">
        <v>101</v>
      </c>
      <c r="C135" s="197"/>
      <c r="D135" s="37">
        <f>D80</f>
        <v>6465.1385974444447</v>
      </c>
    </row>
    <row r="136" spans="1:4">
      <c r="A136" s="50" t="s">
        <v>13</v>
      </c>
      <c r="B136" s="197" t="s">
        <v>102</v>
      </c>
      <c r="C136" s="197"/>
      <c r="D136" s="37">
        <f>D91</f>
        <v>424.07543620000001</v>
      </c>
    </row>
    <row r="137" spans="1:4">
      <c r="A137" s="50" t="s">
        <v>15</v>
      </c>
      <c r="B137" s="197" t="s">
        <v>103</v>
      </c>
      <c r="C137" s="197"/>
      <c r="D137" s="14">
        <f>D110</f>
        <v>1247.2473120370369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19868.961345681484</v>
      </c>
    </row>
    <row r="140" spans="1:4">
      <c r="A140" s="50" t="s">
        <v>48</v>
      </c>
      <c r="B140" s="196" t="s">
        <v>106</v>
      </c>
      <c r="C140" s="196"/>
      <c r="D140" s="37">
        <f>D128</f>
        <v>2378.5928736410851</v>
      </c>
    </row>
    <row r="141" spans="1:4" ht="15">
      <c r="A141" s="149" t="s">
        <v>107</v>
      </c>
      <c r="B141" s="149"/>
      <c r="C141" s="149"/>
      <c r="D141" s="18">
        <f>TRUNC((D139+D140),2)</f>
        <v>22247.55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2"/>
  <sheetViews>
    <sheetView showGridLines="0" view="pageBreakPreview" topLeftCell="A57" zoomScale="90" zoomScaleNormal="85" zoomScaleSheetLayoutView="90" workbookViewId="0">
      <selection activeCell="C68" sqref="C68:D6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44" t="s">
        <v>174</v>
      </c>
      <c r="B12" s="145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44060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112</v>
      </c>
    </row>
    <row r="25" spans="1:4">
      <c r="A25" s="62">
        <v>3</v>
      </c>
      <c r="B25" s="140" t="s">
        <v>23</v>
      </c>
      <c r="C25" s="140"/>
      <c r="D25" s="14">
        <f>'Adv. Sênior'!D25</f>
        <v>4134.3900000000003</v>
      </c>
    </row>
    <row r="26" spans="1:4" ht="39.75" customHeight="1">
      <c r="A26" s="62">
        <v>4</v>
      </c>
      <c r="B26" s="140" t="s">
        <v>24</v>
      </c>
      <c r="C26" s="140"/>
      <c r="D26" s="11" t="s">
        <v>175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Salários'!F9</f>
        <v>5431.36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5431.36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452.43228799999997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150.87111111111111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603.30339911111105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209.94958289066668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813.2529820017777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1086.2719999999999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135.78399999999999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54.313600000000001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81.470399999999998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54.313600000000001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32.588160000000002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10.862719999999999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434.50880000000001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1890.11328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Sênior'!C66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Sênior'!C67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663.44*0.2</f>
        <v>132.68800000000002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625.48800000000006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813.2529820017777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1890.11328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3328.8542620017779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8.3000000000000001E-3</v>
      </c>
      <c r="D85" s="14">
        <f t="shared" ref="D85:D90" si="0">D$34*C85</f>
        <v>45.080287999999996</v>
      </c>
    </row>
    <row r="86" spans="1:4" ht="49.5">
      <c r="A86" s="54" t="s">
        <v>10</v>
      </c>
      <c r="B86" s="105" t="s">
        <v>223</v>
      </c>
      <c r="C86" s="41">
        <f>C85*C58</f>
        <v>6.6399999999999999E-4</v>
      </c>
      <c r="D86" s="14">
        <f t="shared" si="0"/>
        <v>3.6064230399999997</v>
      </c>
    </row>
    <row r="87" spans="1:4" ht="62.25">
      <c r="A87" s="54" t="s">
        <v>13</v>
      </c>
      <c r="B87" s="105" t="s">
        <v>224</v>
      </c>
      <c r="C87" s="41">
        <f>40%*C59*C85</f>
        <v>1.1553600000000002E-3</v>
      </c>
      <c r="D87" s="14">
        <f t="shared" si="0"/>
        <v>6.2751760896000013</v>
      </c>
    </row>
    <row r="88" spans="1:4">
      <c r="A88" s="54" t="s">
        <v>15</v>
      </c>
      <c r="B88" s="105" t="s">
        <v>67</v>
      </c>
      <c r="C88" s="41">
        <v>1.7500000000000002E-2</v>
      </c>
      <c r="D88" s="14">
        <f t="shared" si="0"/>
        <v>95.0488</v>
      </c>
    </row>
    <row r="89" spans="1:4" ht="62.25">
      <c r="A89" s="54" t="s">
        <v>17</v>
      </c>
      <c r="B89" s="105" t="s">
        <v>225</v>
      </c>
      <c r="C89" s="41">
        <f>C59*C88</f>
        <v>6.0900000000000008E-3</v>
      </c>
      <c r="D89" s="14">
        <f t="shared" si="0"/>
        <v>33.076982400000006</v>
      </c>
    </row>
    <row r="90" spans="1:4" ht="62.25">
      <c r="A90" s="54" t="s">
        <v>48</v>
      </c>
      <c r="B90" s="105" t="s">
        <v>226</v>
      </c>
      <c r="C90" s="41">
        <f>40%*C59*C88</f>
        <v>2.4360000000000007E-3</v>
      </c>
      <c r="D90" s="14">
        <f t="shared" si="0"/>
        <v>13.230792960000002</v>
      </c>
    </row>
    <row r="91" spans="1:4" ht="15">
      <c r="A91" s="149" t="s">
        <v>68</v>
      </c>
      <c r="B91" s="149"/>
      <c r="C91" s="44">
        <f>SUM(C85:C90)</f>
        <v>3.6145360000000001E-2</v>
      </c>
      <c r="D91" s="18">
        <f>SUM(D85:D90)</f>
        <v>196.31846248960002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540.6214814814814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14.881926399999998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0.65176319999999999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0.97764479999999998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5.3770463999999993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14.881926399999998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577.39178868148144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577.39178868148144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577.39178868148144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123.94101867124715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9.6578655318441058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1007.745371811274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83.267096399660332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390.71483695225237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533.76343845936117</v>
      </c>
    </row>
    <row r="128" spans="1:4" ht="15">
      <c r="A128" s="34"/>
      <c r="B128" s="55" t="s">
        <v>96</v>
      </c>
      <c r="C128" s="44"/>
      <c r="D128" s="18">
        <f>D122+D123+D124</f>
        <v>1141.3442560143653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5431.36</v>
      </c>
    </row>
    <row r="135" spans="1:4">
      <c r="A135" s="50" t="s">
        <v>10</v>
      </c>
      <c r="B135" s="197" t="s">
        <v>101</v>
      </c>
      <c r="C135" s="197"/>
      <c r="D135" s="37">
        <f>D80</f>
        <v>3328.8542620017779</v>
      </c>
    </row>
    <row r="136" spans="1:4">
      <c r="A136" s="50" t="s">
        <v>13</v>
      </c>
      <c r="B136" s="197" t="s">
        <v>102</v>
      </c>
      <c r="C136" s="197"/>
      <c r="D136" s="37">
        <f>D91</f>
        <v>196.31846248960002</v>
      </c>
    </row>
    <row r="137" spans="1:4">
      <c r="A137" s="50" t="s">
        <v>15</v>
      </c>
      <c r="B137" s="197" t="s">
        <v>103</v>
      </c>
      <c r="C137" s="197"/>
      <c r="D137" s="14">
        <f>D110</f>
        <v>577.39178868148144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9533.9245131728585</v>
      </c>
    </row>
    <row r="140" spans="1:4">
      <c r="A140" s="50" t="s">
        <v>48</v>
      </c>
      <c r="B140" s="196" t="s">
        <v>106</v>
      </c>
      <c r="C140" s="196"/>
      <c r="D140" s="37">
        <f>D128</f>
        <v>1141.3442560143653</v>
      </c>
    </row>
    <row r="141" spans="1:4" ht="15">
      <c r="A141" s="149" t="s">
        <v>107</v>
      </c>
      <c r="B141" s="149"/>
      <c r="C141" s="149"/>
      <c r="D141" s="18">
        <f>TRUNC((D139+D140),2)</f>
        <v>10675.26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11</vt:i4>
      </vt:variant>
    </vt:vector>
  </HeadingPairs>
  <TitlesOfParts>
    <vt:vector size="28" baseType="lpstr">
      <vt:lpstr>Profissionais e Salários</vt:lpstr>
      <vt:lpstr>Coordenador</vt:lpstr>
      <vt:lpstr>Eng. Sênior</vt:lpstr>
      <vt:lpstr>Eng. Pleno</vt:lpstr>
      <vt:lpstr>Economista</vt:lpstr>
      <vt:lpstr>Supervisor Administrativo</vt:lpstr>
      <vt:lpstr>Contador</vt:lpstr>
      <vt:lpstr>Adv. Sênior</vt:lpstr>
      <vt:lpstr>Adv. Auxiliar</vt:lpstr>
      <vt:lpstr>Adm. Auxiliar</vt:lpstr>
      <vt:lpstr>Assist. Adm.</vt:lpstr>
      <vt:lpstr>Téc. Sênior</vt:lpstr>
      <vt:lpstr>Téc. Pleno</vt:lpstr>
      <vt:lpstr>Deslocamentos Aéreo</vt:lpstr>
      <vt:lpstr>Deslocamento Terrestre</vt:lpstr>
      <vt:lpstr>Diárias</vt:lpstr>
      <vt:lpstr>Resumo</vt:lpstr>
      <vt:lpstr>'Adm. Auxiliar'!Area_de_impressao</vt:lpstr>
      <vt:lpstr>'Adv. Auxiliar'!Area_de_impressao</vt:lpstr>
      <vt:lpstr>'Adv. Sênior'!Area_de_impressao</vt:lpstr>
      <vt:lpstr>'Assist. Adm.'!Area_de_impressao</vt:lpstr>
      <vt:lpstr>Contador!Area_de_impressao</vt:lpstr>
      <vt:lpstr>Coordenador!Area_de_impressao</vt:lpstr>
      <vt:lpstr>Economista!Area_de_impressao</vt:lpstr>
      <vt:lpstr>'Eng. Pleno'!Area_de_impressao</vt:lpstr>
      <vt:lpstr>'Supervisor Administrativo'!Area_de_impressao</vt:lpstr>
      <vt:lpstr>'Téc. Pleno'!Area_de_impressao</vt:lpstr>
      <vt:lpstr>'Téc. Sênior'!Area_de_impressao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Vinícius Borges Gonçalves</dc:creator>
  <cp:lastModifiedBy>pc</cp:lastModifiedBy>
  <cp:lastPrinted>2019-10-30T18:38:11Z</cp:lastPrinted>
  <dcterms:created xsi:type="dcterms:W3CDTF">2019-07-23T17:22:35Z</dcterms:created>
  <dcterms:modified xsi:type="dcterms:W3CDTF">2020-08-14T22:10:59Z</dcterms:modified>
</cp:coreProperties>
</file>